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emonics-my.sharepoint.com/personal/drugova_usaidega_org/Documents/Desktop/1.Legalization/1. Legalization tables/Komunat/"/>
    </mc:Choice>
  </mc:AlternateContent>
  <xr:revisionPtr revIDLastSave="0" documentId="8_{3FB6AC8A-0A45-4AE1-A730-C9B1E5AA9D2A}" xr6:coauthVersionLast="47" xr6:coauthVersionMax="47" xr10:uidLastSave="{00000000-0000-0000-0000-000000000000}"/>
  <bookViews>
    <workbookView xWindow="-120" yWindow="-120" windowWidth="29040" windowHeight="15840" xr2:uid="{AE2887C9-8864-4DF1-8501-22F9435F0ECD}"/>
  </bookViews>
  <sheets>
    <sheet name="1. Fushë Kosovë Kosovo Polj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8" i="1" l="1"/>
  <c r="R48" i="1"/>
  <c r="Q48" i="1"/>
  <c r="P48" i="1"/>
  <c r="O48" i="1"/>
  <c r="N48" i="1"/>
  <c r="M48" i="1"/>
  <c r="H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S32" i="1"/>
  <c r="R32" i="1"/>
  <c r="Q32" i="1"/>
  <c r="N32" i="1"/>
  <c r="K32" i="1"/>
  <c r="J32" i="1"/>
  <c r="I32" i="1"/>
  <c r="F32" i="1"/>
  <c r="C32" i="1"/>
  <c r="B30" i="1"/>
  <c r="C30" i="1" s="1"/>
  <c r="S28" i="1"/>
  <c r="S35" i="1" s="1"/>
  <c r="R28" i="1"/>
  <c r="R35" i="1" s="1"/>
  <c r="Q28" i="1"/>
  <c r="Q35" i="1" s="1"/>
  <c r="P28" i="1"/>
  <c r="P32" i="1" s="1"/>
  <c r="O28" i="1"/>
  <c r="O35" i="1" s="1"/>
  <c r="N28" i="1"/>
  <c r="N35" i="1" s="1"/>
  <c r="M28" i="1"/>
  <c r="M35" i="1" s="1"/>
  <c r="L28" i="1"/>
  <c r="L32" i="1" s="1"/>
  <c r="K28" i="1"/>
  <c r="K35" i="1" s="1"/>
  <c r="J28" i="1"/>
  <c r="I28" i="1"/>
  <c r="H28" i="1"/>
  <c r="H32" i="1" s="1"/>
  <c r="G28" i="1"/>
  <c r="G35" i="1" s="1"/>
  <c r="F28" i="1"/>
  <c r="F35" i="1" s="1"/>
  <c r="E28" i="1"/>
  <c r="E32" i="1" s="1"/>
  <c r="D28" i="1"/>
  <c r="D35" i="1" s="1"/>
  <c r="C28" i="1"/>
  <c r="C35" i="1" s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P20" i="1"/>
  <c r="H20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P12" i="1"/>
  <c r="P23" i="1" s="1"/>
  <c r="L12" i="1"/>
  <c r="L23" i="1" s="1"/>
  <c r="H12" i="1"/>
  <c r="H23" i="1" s="1"/>
  <c r="D12" i="1"/>
  <c r="D23" i="1" s="1"/>
  <c r="S11" i="1"/>
  <c r="R11" i="1"/>
  <c r="Q11" i="1"/>
  <c r="Q12" i="1" s="1"/>
  <c r="Q20" i="1" s="1"/>
  <c r="P11" i="1"/>
  <c r="O11" i="1"/>
  <c r="N11" i="1"/>
  <c r="M11" i="1"/>
  <c r="M12" i="1" s="1"/>
  <c r="L11" i="1"/>
  <c r="K11" i="1"/>
  <c r="J11" i="1"/>
  <c r="I11" i="1"/>
  <c r="I12" i="1" s="1"/>
  <c r="H11" i="1"/>
  <c r="G11" i="1"/>
  <c r="F11" i="1"/>
  <c r="E11" i="1"/>
  <c r="E12" i="1" s="1"/>
  <c r="D11" i="1"/>
  <c r="C11" i="1"/>
  <c r="S9" i="1"/>
  <c r="S12" i="1" s="1"/>
  <c r="S20" i="1" s="1"/>
  <c r="S21" i="1" s="1"/>
  <c r="R9" i="1"/>
  <c r="R12" i="1" s="1"/>
  <c r="R20" i="1" s="1"/>
  <c r="Q9" i="1"/>
  <c r="P9" i="1"/>
  <c r="O9" i="1"/>
  <c r="O12" i="1" s="1"/>
  <c r="N9" i="1"/>
  <c r="N12" i="1" s="1"/>
  <c r="M9" i="1"/>
  <c r="L9" i="1"/>
  <c r="K9" i="1"/>
  <c r="K12" i="1" s="1"/>
  <c r="J9" i="1"/>
  <c r="J12" i="1" s="1"/>
  <c r="I9" i="1"/>
  <c r="H9" i="1"/>
  <c r="G9" i="1"/>
  <c r="G12" i="1" s="1"/>
  <c r="F9" i="1"/>
  <c r="F12" i="1" s="1"/>
  <c r="E9" i="1"/>
  <c r="D9" i="1"/>
  <c r="C9" i="1"/>
  <c r="C12" i="1" s="1"/>
  <c r="S7" i="1"/>
  <c r="O7" i="1"/>
  <c r="K7" i="1"/>
  <c r="G7" i="1"/>
  <c r="C7" i="1"/>
  <c r="S6" i="1"/>
  <c r="R6" i="1"/>
  <c r="Q6" i="1"/>
  <c r="P6" i="1"/>
  <c r="P7" i="1" s="1"/>
  <c r="O6" i="1"/>
  <c r="N6" i="1"/>
  <c r="M6" i="1"/>
  <c r="L6" i="1"/>
  <c r="L7" i="1" s="1"/>
  <c r="K6" i="1"/>
  <c r="J6" i="1"/>
  <c r="I6" i="1"/>
  <c r="H6" i="1"/>
  <c r="H7" i="1" s="1"/>
  <c r="G6" i="1"/>
  <c r="F6" i="1"/>
  <c r="E6" i="1"/>
  <c r="D6" i="1"/>
  <c r="D7" i="1" s="1"/>
  <c r="C6" i="1"/>
  <c r="S5" i="1"/>
  <c r="R5" i="1"/>
  <c r="R7" i="1" s="1"/>
  <c r="Q5" i="1"/>
  <c r="Q7" i="1" s="1"/>
  <c r="P5" i="1"/>
  <c r="O5" i="1"/>
  <c r="N5" i="1"/>
  <c r="N7" i="1" s="1"/>
  <c r="M5" i="1"/>
  <c r="M7" i="1" s="1"/>
  <c r="L5" i="1"/>
  <c r="K5" i="1"/>
  <c r="J5" i="1"/>
  <c r="J7" i="1" s="1"/>
  <c r="I5" i="1"/>
  <c r="I7" i="1" s="1"/>
  <c r="H5" i="1"/>
  <c r="G5" i="1"/>
  <c r="F5" i="1"/>
  <c r="F7" i="1" s="1"/>
  <c r="E5" i="1"/>
  <c r="E7" i="1" s="1"/>
  <c r="D5" i="1"/>
  <c r="C5" i="1"/>
  <c r="J20" i="1" l="1"/>
  <c r="J23" i="1"/>
  <c r="I20" i="1"/>
  <c r="I23" i="1"/>
  <c r="C33" i="1"/>
  <c r="C34" i="1"/>
  <c r="D30" i="1"/>
  <c r="D25" i="1"/>
  <c r="D27" i="1" s="1"/>
  <c r="R21" i="1"/>
  <c r="K23" i="1"/>
  <c r="K20" i="1"/>
  <c r="K21" i="1" s="1"/>
  <c r="N23" i="1"/>
  <c r="N20" i="1"/>
  <c r="N21" i="1" s="1"/>
  <c r="M23" i="1"/>
  <c r="M20" i="1"/>
  <c r="O23" i="1"/>
  <c r="O20" i="1"/>
  <c r="O21" i="1" s="1"/>
  <c r="C20" i="1"/>
  <c r="C23" i="1"/>
  <c r="J21" i="1"/>
  <c r="J40" i="1" s="1"/>
  <c r="F23" i="1"/>
  <c r="F20" i="1"/>
  <c r="F21" i="1" s="1"/>
  <c r="E20" i="1"/>
  <c r="E23" i="1"/>
  <c r="G23" i="1"/>
  <c r="G20" i="1"/>
  <c r="G21" i="1" s="1"/>
  <c r="M32" i="1"/>
  <c r="E35" i="1"/>
  <c r="P35" i="1"/>
  <c r="D20" i="1"/>
  <c r="L22" i="1" s="1"/>
  <c r="L20" i="1"/>
  <c r="L21" i="1" s="1"/>
  <c r="D21" i="1"/>
  <c r="M21" i="1"/>
  <c r="M40" i="1" s="1"/>
  <c r="G32" i="1"/>
  <c r="O32" i="1"/>
  <c r="C25" i="1"/>
  <c r="C27" i="1" s="1"/>
  <c r="E21" i="1"/>
  <c r="P21" i="1"/>
  <c r="I21" i="1"/>
  <c r="Q21" i="1"/>
  <c r="L35" i="1"/>
  <c r="D32" i="1"/>
  <c r="B44" i="1" s="1"/>
  <c r="D43" i="1" l="1"/>
  <c r="C43" i="1"/>
  <c r="G22" i="1"/>
  <c r="B43" i="1"/>
  <c r="F22" i="1"/>
  <c r="J22" i="1"/>
  <c r="K22" i="1"/>
  <c r="C22" i="1"/>
  <c r="C21" i="1"/>
  <c r="C40" i="1" s="1"/>
  <c r="C41" i="1"/>
  <c r="I22" i="1"/>
  <c r="C44" i="1"/>
  <c r="E30" i="1"/>
  <c r="D34" i="1"/>
  <c r="D33" i="1"/>
  <c r="E25" i="1"/>
  <c r="E27" i="1" s="1"/>
  <c r="P22" i="1"/>
  <c r="R22" i="1"/>
  <c r="S22" i="1"/>
  <c r="Q22" i="1"/>
  <c r="O22" i="1"/>
  <c r="M22" i="1"/>
  <c r="D44" i="1"/>
  <c r="N22" i="1"/>
  <c r="E22" i="1"/>
  <c r="D22" i="1"/>
  <c r="D40" i="1"/>
  <c r="H22" i="1"/>
  <c r="D41" i="1" l="1"/>
  <c r="E34" i="1"/>
  <c r="E41" i="1" s="1"/>
  <c r="F25" i="1"/>
  <c r="F27" i="1" s="1"/>
  <c r="F30" i="1"/>
  <c r="E33" i="1"/>
  <c r="E40" i="1" s="1"/>
  <c r="G25" i="1" l="1"/>
  <c r="G27" i="1" s="1"/>
  <c r="F33" i="1"/>
  <c r="F40" i="1" s="1"/>
  <c r="F34" i="1"/>
  <c r="F41" i="1" s="1"/>
  <c r="G30" i="1"/>
  <c r="H25" i="1" l="1"/>
  <c r="H27" i="1" s="1"/>
  <c r="G33" i="1"/>
  <c r="G40" i="1" s="1"/>
  <c r="H30" i="1"/>
  <c r="G34" i="1"/>
  <c r="G41" i="1" s="1"/>
  <c r="I25" i="1" l="1"/>
  <c r="I27" i="1" s="1"/>
  <c r="I30" i="1"/>
  <c r="H34" i="1"/>
  <c r="H41" i="1" s="1"/>
  <c r="J25" i="1" l="1"/>
  <c r="J27" i="1" s="1"/>
  <c r="I34" i="1"/>
  <c r="I41" i="1" s="1"/>
  <c r="J30" i="1"/>
  <c r="I33" i="1"/>
  <c r="I40" i="1" s="1"/>
  <c r="K30" i="1" l="1"/>
  <c r="J34" i="1"/>
  <c r="J41" i="1" s="1"/>
  <c r="K25" i="1"/>
  <c r="K27" i="1" s="1"/>
  <c r="L30" i="1" l="1"/>
  <c r="K34" i="1"/>
  <c r="K41" i="1" s="1"/>
  <c r="K33" i="1"/>
  <c r="K40" i="1" s="1"/>
  <c r="L25" i="1"/>
  <c r="L27" i="1" s="1"/>
  <c r="M30" i="1" l="1"/>
  <c r="L34" i="1"/>
  <c r="L41" i="1" s="1"/>
  <c r="L33" i="1"/>
  <c r="L40" i="1" s="1"/>
  <c r="M25" i="1"/>
  <c r="M27" i="1" s="1"/>
  <c r="M34" i="1" l="1"/>
  <c r="M41" i="1" s="1"/>
  <c r="N25" i="1"/>
  <c r="N27" i="1" s="1"/>
  <c r="N30" i="1"/>
  <c r="N33" i="1" l="1"/>
  <c r="N40" i="1" s="1"/>
  <c r="N34" i="1"/>
  <c r="N41" i="1" s="1"/>
  <c r="O30" i="1"/>
  <c r="O25" i="1"/>
  <c r="O27" i="1" s="1"/>
  <c r="P25" i="1" l="1"/>
  <c r="P27" i="1" s="1"/>
  <c r="P30" i="1"/>
  <c r="O34" i="1"/>
  <c r="O41" i="1" s="1"/>
  <c r="O33" i="1"/>
  <c r="O40" i="1" s="1"/>
  <c r="Q25" i="1" l="1"/>
  <c r="Q27" i="1" s="1"/>
  <c r="Q30" i="1"/>
  <c r="P34" i="1"/>
  <c r="P41" i="1" s="1"/>
  <c r="P33" i="1"/>
  <c r="P40" i="1" s="1"/>
  <c r="R25" i="1" l="1"/>
  <c r="R27" i="1" s="1"/>
  <c r="Q34" i="1"/>
  <c r="Q41" i="1" s="1"/>
  <c r="Q33" i="1"/>
  <c r="Q40" i="1" s="1"/>
  <c r="R30" i="1"/>
  <c r="S30" i="1" l="1"/>
  <c r="R34" i="1"/>
  <c r="R41" i="1" s="1"/>
  <c r="R33" i="1"/>
  <c r="R40" i="1" s="1"/>
  <c r="S25" i="1"/>
  <c r="S27" i="1" s="1"/>
  <c r="S34" i="1" l="1"/>
  <c r="S41" i="1" s="1"/>
  <c r="S33" i="1"/>
  <c r="S40" i="1" s="1"/>
</calcChain>
</file>

<file path=xl/sharedStrings.xml><?xml version="1.0" encoding="utf-8"?>
<sst xmlns="http://schemas.openxmlformats.org/spreadsheetml/2006/main" count="50" uniqueCount="50">
  <si>
    <t>Municipality of Fushë Kosovë Kosovo Polje</t>
  </si>
  <si>
    <t>As of (date):</t>
  </si>
  <si>
    <t xml:space="preserve">I.  Total Applications Received (#) </t>
  </si>
  <si>
    <t>II.  Urbanism Department Processing</t>
  </si>
  <si>
    <t>II.A.  Application Inventory Carry-Over (start of report month) (#)</t>
  </si>
  <si>
    <t>II.B.  New Applications (month) (#)</t>
  </si>
  <si>
    <t>II.C.  Applications Pending (#)</t>
  </si>
  <si>
    <t>II.D. Decisions (month) (#)</t>
  </si>
  <si>
    <t xml:space="preserve">II.D.1.  Pending List Decisions (month) (#) </t>
  </si>
  <si>
    <t>II.D.2.  Demolition List Decisions (month) (#)</t>
  </si>
  <si>
    <t xml:space="preserve">II.D.3.  Legalization Certificate Decisions (month) (#) </t>
  </si>
  <si>
    <t>II.D.4.  Cases Processed (month) (#)</t>
  </si>
  <si>
    <t>II.E. Decisions (total) (#)</t>
  </si>
  <si>
    <t xml:space="preserve">II.E.1.  Pending List Decisions (total) (#) </t>
  </si>
  <si>
    <t>II.E.2.  Demolition List Decisions (total) (#)</t>
  </si>
  <si>
    <t xml:space="preserve">II.E.3.  Legalization Certificate Decisions (total) (#) </t>
  </si>
  <si>
    <t>II.E.4.  Total Cases Processed (total) (#)</t>
  </si>
  <si>
    <t>II.F. Cases Pending (end of period) )(#)</t>
  </si>
  <si>
    <t>II.G. Urbanism Efficiency</t>
  </si>
  <si>
    <t>II.G.1 Average Cases Processed per week (current rate)</t>
  </si>
  <si>
    <t>II.G.2. Time to Process Cases Pending (weeks)</t>
  </si>
  <si>
    <t>II.G.3. Time to Process Cases at Best Observed Rate</t>
  </si>
  <si>
    <t>II.G.4.  UD Monthly Clearance Rate (100%+ goal)</t>
  </si>
  <si>
    <t>III. Cadaster Department Processing</t>
  </si>
  <si>
    <t>III.A.  Case Inventory Carry-Over (#)</t>
  </si>
  <si>
    <t>III.B.  New Cases (month) (#)</t>
  </si>
  <si>
    <t>III.C.  Cases Pending (#)</t>
  </si>
  <si>
    <t>III.D.  Cases Registered in Cadaster/IPRR (month) (#)</t>
  </si>
  <si>
    <t>III.E. Total Cases Registered Cadaster/IPRR (total) (#)</t>
  </si>
  <si>
    <t>III.F. Cases Pending (end of period) (#)</t>
  </si>
  <si>
    <t>III.G.  Cadaster Efficiency</t>
  </si>
  <si>
    <t>III.G.1 Average Cases Processed per week (current rate)</t>
  </si>
  <si>
    <t>III.G.2. Time to Process Cases Pending (weeks)</t>
  </si>
  <si>
    <t>III.G.3. Time to Process Cases at Best Observed Rate</t>
  </si>
  <si>
    <t>III.G.4.  CD Monthly Clearance Rate (100%+ goal)</t>
  </si>
  <si>
    <t>IV. Overall Performance</t>
  </si>
  <si>
    <t>IV.A. Urbanism Department Performance</t>
  </si>
  <si>
    <t>IV.B. Cadaster Department Performance</t>
  </si>
  <si>
    <t>IV.C. Total Municipal Performance</t>
  </si>
  <si>
    <t>IV.D.1. Applicant Wait Time (Years)</t>
  </si>
  <si>
    <t>IV.D.2. Applicant Wait Time at Best Observed Rates (Years)</t>
  </si>
  <si>
    <t>V.  Comparative Department and Municipal Processing Times (weeks)</t>
  </si>
  <si>
    <t>Max (observed capacity)</t>
  </si>
  <si>
    <t>Average (observed capacity)</t>
  </si>
  <si>
    <t>Min (observed capacity)</t>
  </si>
  <si>
    <t>V.A.  Urbanism Department (Legalization)</t>
  </si>
  <si>
    <t>V.B.  Cadaster Department (Registration / Formalization)</t>
  </si>
  <si>
    <t>VI. Estimated market value</t>
  </si>
  <si>
    <t xml:space="preserve">VI.A. Estimated Market Value of Formalized Buildings 
(million Euros min/max) </t>
  </si>
  <si>
    <t xml:space="preserve">VII.A. Estimated Average of Market Value of Formalized Buildings 
(million Euros)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</si>
</sst>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Gill Sans MT"/>
      <family val="2"/>
    </font>
    <font>
      <sz val="12"/>
      <color theme="1"/>
      <name val="Gill Sans MT"/>
      <family val="2"/>
    </font>
    <font>
      <sz val="12"/>
      <color rgb="FF000000"/>
      <name val="Gill Sans MT"/>
      <family val="2"/>
    </font>
    <font>
      <b/>
      <sz val="12"/>
      <color rgb="FF000000"/>
      <name val="Gill Sans MT"/>
      <family val="2"/>
    </font>
    <font>
      <sz val="12"/>
      <name val="Gill Sans MT"/>
      <family val="2"/>
    </font>
    <font>
      <sz val="12"/>
      <color rgb="FFFF0000"/>
      <name val="Gill Sans MT"/>
      <family val="2"/>
    </font>
    <font>
      <i/>
      <sz val="12"/>
      <color rgb="FF000000"/>
      <name val="Gill Sans MT"/>
      <family val="2"/>
    </font>
    <font>
      <i/>
      <sz val="12"/>
      <color rgb="FFFF0000"/>
      <name val="Gill Sans MT"/>
      <family val="2"/>
    </font>
    <font>
      <i/>
      <sz val="12"/>
      <color theme="1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right" vertical="center"/>
    </xf>
    <xf numFmtId="15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left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vertical="center" wrapText="1"/>
    </xf>
    <xf numFmtId="3" fontId="3" fillId="4" borderId="10" xfId="0" applyNumberFormat="1" applyFont="1" applyFill="1" applyBorder="1" applyAlignment="1">
      <alignment vertical="center" wrapText="1"/>
    </xf>
    <xf numFmtId="3" fontId="3" fillId="4" borderId="11" xfId="0" applyNumberFormat="1" applyFont="1" applyFill="1" applyBorder="1" applyAlignment="1">
      <alignment vertical="center" wrapText="1"/>
    </xf>
    <xf numFmtId="3" fontId="3" fillId="4" borderId="12" xfId="0" applyNumberFormat="1" applyFont="1" applyFill="1" applyBorder="1" applyAlignment="1">
      <alignment vertical="center" wrapText="1"/>
    </xf>
    <xf numFmtId="3" fontId="5" fillId="5" borderId="13" xfId="0" applyNumberFormat="1" applyFont="1" applyFill="1" applyBorder="1" applyAlignment="1">
      <alignment horizontal="left" vertical="center" wrapText="1"/>
    </xf>
    <xf numFmtId="3" fontId="4" fillId="5" borderId="14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horizontal="center" vertical="center"/>
    </xf>
    <xf numFmtId="3" fontId="4" fillId="5" borderId="14" xfId="0" applyNumberFormat="1" applyFont="1" applyFill="1" applyBorder="1" applyAlignment="1">
      <alignment horizontal="center" vertical="center" wrapText="1"/>
    </xf>
    <xf numFmtId="3" fontId="4" fillId="5" borderId="15" xfId="0" applyNumberFormat="1" applyFont="1" applyFill="1" applyBorder="1" applyAlignment="1">
      <alignment vertical="center"/>
    </xf>
    <xf numFmtId="3" fontId="3" fillId="5" borderId="8" xfId="0" applyNumberFormat="1" applyFont="1" applyFill="1" applyBorder="1" applyAlignment="1">
      <alignment vertical="center" wrapText="1"/>
    </xf>
    <xf numFmtId="3" fontId="3" fillId="5" borderId="16" xfId="0" applyNumberFormat="1" applyFont="1" applyFill="1" applyBorder="1" applyAlignment="1">
      <alignment vertical="center" wrapText="1"/>
    </xf>
    <xf numFmtId="3" fontId="4" fillId="6" borderId="17" xfId="0" applyNumberFormat="1" applyFont="1" applyFill="1" applyBorder="1" applyAlignment="1">
      <alignment horizontal="left" vertical="center" wrapText="1" indent="2"/>
    </xf>
    <xf numFmtId="3" fontId="3" fillId="6" borderId="18" xfId="0" applyNumberFormat="1" applyFont="1" applyFill="1" applyBorder="1" applyAlignment="1">
      <alignment horizontal="center" vertical="center" wrapText="1"/>
    </xf>
    <xf numFmtId="3" fontId="3" fillId="6" borderId="19" xfId="0" applyNumberFormat="1" applyFont="1" applyFill="1" applyBorder="1" applyAlignment="1">
      <alignment vertical="center" wrapText="1"/>
    </xf>
    <xf numFmtId="3" fontId="4" fillId="4" borderId="17" xfId="0" applyNumberFormat="1" applyFont="1" applyFill="1" applyBorder="1" applyAlignment="1">
      <alignment horizontal="left" vertical="center" wrapText="1" indent="2"/>
    </xf>
    <xf numFmtId="3" fontId="3" fillId="4" borderId="19" xfId="0" applyNumberFormat="1" applyFont="1" applyFill="1" applyBorder="1" applyAlignment="1">
      <alignment horizontal="center" vertical="center" wrapText="1"/>
    </xf>
    <xf numFmtId="3" fontId="3" fillId="4" borderId="19" xfId="0" applyNumberFormat="1" applyFont="1" applyFill="1" applyBorder="1" applyAlignment="1">
      <alignment vertical="center" wrapText="1"/>
    </xf>
    <xf numFmtId="3" fontId="5" fillId="6" borderId="17" xfId="0" applyNumberFormat="1" applyFont="1" applyFill="1" applyBorder="1" applyAlignment="1">
      <alignment horizontal="left" vertical="center" wrapText="1" indent="2"/>
    </xf>
    <xf numFmtId="3" fontId="4" fillId="6" borderId="20" xfId="0" applyNumberFormat="1" applyFont="1" applyFill="1" applyBorder="1" applyAlignment="1">
      <alignment horizontal="center" vertical="center" wrapText="1"/>
    </xf>
    <xf numFmtId="3" fontId="4" fillId="6" borderId="18" xfId="0" applyNumberFormat="1" applyFont="1" applyFill="1" applyBorder="1" applyAlignment="1">
      <alignment horizontal="center" vertical="center" wrapText="1"/>
    </xf>
    <xf numFmtId="3" fontId="4" fillId="4" borderId="17" xfId="0" applyNumberFormat="1" applyFont="1" applyFill="1" applyBorder="1" applyAlignment="1">
      <alignment horizontal="left" vertical="center" wrapText="1" indent="5"/>
    </xf>
    <xf numFmtId="3" fontId="3" fillId="4" borderId="18" xfId="0" applyNumberFormat="1" applyFont="1" applyFill="1" applyBorder="1" applyAlignment="1">
      <alignment horizontal="center" vertical="center" wrapText="1"/>
    </xf>
    <xf numFmtId="3" fontId="4" fillId="6" borderId="17" xfId="0" applyNumberFormat="1" applyFont="1" applyFill="1" applyBorder="1" applyAlignment="1">
      <alignment horizontal="left" vertical="center" wrapText="1" indent="5"/>
    </xf>
    <xf numFmtId="3" fontId="3" fillId="6" borderId="19" xfId="0" applyNumberFormat="1" applyFont="1" applyFill="1" applyBorder="1" applyAlignment="1">
      <alignment horizontal="center" vertical="center" wrapText="1"/>
    </xf>
    <xf numFmtId="3" fontId="3" fillId="6" borderId="20" xfId="0" applyNumberFormat="1" applyFont="1" applyFill="1" applyBorder="1" applyAlignment="1">
      <alignment horizontal="center" vertical="center" wrapText="1"/>
    </xf>
    <xf numFmtId="3" fontId="3" fillId="6" borderId="18" xfId="0" applyNumberFormat="1" applyFont="1" applyFill="1" applyBorder="1" applyAlignment="1">
      <alignment horizontal="center" vertical="center" wrapText="1"/>
    </xf>
    <xf numFmtId="3" fontId="6" fillId="4" borderId="18" xfId="0" applyNumberFormat="1" applyFont="1" applyFill="1" applyBorder="1" applyAlignment="1">
      <alignment horizontal="center" vertical="center" wrapText="1"/>
    </xf>
    <xf numFmtId="3" fontId="6" fillId="4" borderId="19" xfId="0" applyNumberFormat="1" applyFont="1" applyFill="1" applyBorder="1" applyAlignment="1">
      <alignment horizontal="center" vertical="center" wrapText="1"/>
    </xf>
    <xf numFmtId="3" fontId="6" fillId="6" borderId="18" xfId="0" applyNumberFormat="1" applyFont="1" applyFill="1" applyBorder="1" applyAlignment="1">
      <alignment horizontal="center" vertical="center" wrapText="1"/>
    </xf>
    <xf numFmtId="3" fontId="6" fillId="6" borderId="19" xfId="0" applyNumberFormat="1" applyFont="1" applyFill="1" applyBorder="1" applyAlignment="1">
      <alignment horizontal="center" vertical="center" wrapText="1"/>
    </xf>
    <xf numFmtId="3" fontId="3" fillId="6" borderId="12" xfId="0" applyNumberFormat="1" applyFont="1" applyFill="1" applyBorder="1" applyAlignment="1">
      <alignment horizontal="center" vertical="center" wrapText="1"/>
    </xf>
    <xf numFmtId="3" fontId="7" fillId="6" borderId="12" xfId="0" applyNumberFormat="1" applyFont="1" applyFill="1" applyBorder="1" applyAlignment="1">
      <alignment horizontal="center" vertical="center" wrapText="1"/>
    </xf>
    <xf numFmtId="3" fontId="7" fillId="6" borderId="19" xfId="0" applyNumberFormat="1" applyFont="1" applyFill="1" applyBorder="1" applyAlignment="1">
      <alignment horizontal="center" vertical="center" wrapText="1"/>
    </xf>
    <xf numFmtId="3" fontId="8" fillId="6" borderId="20" xfId="0" applyNumberFormat="1" applyFont="1" applyFill="1" applyBorder="1" applyAlignment="1">
      <alignment horizontal="center" vertical="center" wrapText="1"/>
    </xf>
    <xf numFmtId="3" fontId="8" fillId="6" borderId="18" xfId="0" applyNumberFormat="1" applyFont="1" applyFill="1" applyBorder="1" applyAlignment="1">
      <alignment horizontal="center" vertical="center" wrapText="1"/>
    </xf>
    <xf numFmtId="3" fontId="9" fillId="6" borderId="18" xfId="0" applyNumberFormat="1" applyFont="1" applyFill="1" applyBorder="1" applyAlignment="1">
      <alignment horizontal="center" vertical="center" wrapText="1"/>
    </xf>
    <xf numFmtId="3" fontId="10" fillId="6" borderId="19" xfId="0" applyNumberFormat="1" applyFont="1" applyFill="1" applyBorder="1" applyAlignment="1">
      <alignment horizontal="center" vertical="center" wrapText="1"/>
    </xf>
    <xf numFmtId="3" fontId="9" fillId="6" borderId="19" xfId="0" applyNumberFormat="1" applyFont="1" applyFill="1" applyBorder="1" applyAlignment="1">
      <alignment horizontal="center" vertical="center" wrapText="1"/>
    </xf>
    <xf numFmtId="3" fontId="10" fillId="6" borderId="19" xfId="0" applyNumberFormat="1" applyFont="1" applyFill="1" applyBorder="1" applyAlignment="1">
      <alignment vertical="center" wrapText="1"/>
    </xf>
    <xf numFmtId="3" fontId="3" fillId="6" borderId="8" xfId="0" applyNumberFormat="1" applyFont="1" applyFill="1" applyBorder="1" applyAlignment="1">
      <alignment horizontal="center" vertical="center" wrapText="1"/>
    </xf>
    <xf numFmtId="3" fontId="3" fillId="6" borderId="8" xfId="0" applyNumberFormat="1" applyFont="1" applyFill="1" applyBorder="1" applyAlignment="1">
      <alignment vertical="center" wrapText="1"/>
    </xf>
    <xf numFmtId="3" fontId="4" fillId="6" borderId="21" xfId="0" applyNumberFormat="1" applyFont="1" applyFill="1" applyBorder="1" applyAlignment="1">
      <alignment horizontal="left" vertical="center" wrapText="1" indent="5"/>
    </xf>
    <xf numFmtId="3" fontId="3" fillId="6" borderId="12" xfId="0" applyNumberFormat="1" applyFont="1" applyFill="1" applyBorder="1" applyAlignment="1">
      <alignment vertical="center" wrapText="1"/>
    </xf>
    <xf numFmtId="9" fontId="4" fillId="6" borderId="22" xfId="0" applyNumberFormat="1" applyFont="1" applyFill="1" applyBorder="1" applyAlignment="1">
      <alignment horizontal="left" vertical="center" wrapText="1" indent="5"/>
    </xf>
    <xf numFmtId="9" fontId="3" fillId="6" borderId="23" xfId="1" applyFont="1" applyFill="1" applyBorder="1" applyAlignment="1">
      <alignment horizontal="center" vertical="center" wrapText="1"/>
    </xf>
    <xf numFmtId="9" fontId="3" fillId="6" borderId="23" xfId="0" applyNumberFormat="1" applyFont="1" applyFill="1" applyBorder="1" applyAlignment="1">
      <alignment vertical="center" wrapText="1"/>
    </xf>
    <xf numFmtId="0" fontId="5" fillId="5" borderId="24" xfId="0" applyFont="1" applyFill="1" applyBorder="1" applyAlignment="1">
      <alignment horizontal="left" vertical="center" wrapText="1"/>
    </xf>
    <xf numFmtId="0" fontId="4" fillId="5" borderId="25" xfId="0" applyFont="1" applyFill="1" applyBorder="1" applyAlignment="1">
      <alignment vertical="center"/>
    </xf>
    <xf numFmtId="0" fontId="4" fillId="5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vertical="center"/>
    </xf>
    <xf numFmtId="0" fontId="3" fillId="5" borderId="16" xfId="0" applyFont="1" applyFill="1" applyBorder="1" applyAlignment="1">
      <alignment vertical="center" wrapText="1"/>
    </xf>
    <xf numFmtId="9" fontId="4" fillId="6" borderId="17" xfId="0" applyNumberFormat="1" applyFont="1" applyFill="1" applyBorder="1" applyAlignment="1">
      <alignment horizontal="left" vertical="center" wrapText="1" indent="2"/>
    </xf>
    <xf numFmtId="9" fontId="3" fillId="6" borderId="19" xfId="1" applyFont="1" applyFill="1" applyBorder="1" applyAlignment="1">
      <alignment horizontal="center" vertical="center"/>
    </xf>
    <xf numFmtId="9" fontId="3" fillId="6" borderId="8" xfId="0" applyNumberFormat="1" applyFont="1" applyFill="1" applyBorder="1" applyAlignment="1">
      <alignment vertical="center"/>
    </xf>
    <xf numFmtId="9" fontId="3" fillId="6" borderId="19" xfId="0" applyNumberFormat="1" applyFont="1" applyFill="1" applyBorder="1" applyAlignment="1">
      <alignment vertical="center"/>
    </xf>
    <xf numFmtId="164" fontId="4" fillId="6" borderId="17" xfId="0" applyNumberFormat="1" applyFont="1" applyFill="1" applyBorder="1" applyAlignment="1">
      <alignment horizontal="left" vertical="center" wrapText="1" indent="2"/>
    </xf>
    <xf numFmtId="164" fontId="3" fillId="6" borderId="19" xfId="0" applyNumberFormat="1" applyFont="1" applyFill="1" applyBorder="1" applyAlignment="1">
      <alignment horizontal="center" vertical="center" wrapText="1"/>
    </xf>
    <xf numFmtId="164" fontId="3" fillId="6" borderId="8" xfId="0" applyNumberFormat="1" applyFont="1" applyFill="1" applyBorder="1" applyAlignment="1">
      <alignment horizontal="center" vertical="center"/>
    </xf>
    <xf numFmtId="164" fontId="3" fillId="6" borderId="19" xfId="1" applyNumberFormat="1" applyFont="1" applyFill="1" applyBorder="1" applyAlignment="1">
      <alignment horizontal="center" vertical="center"/>
    </xf>
    <xf numFmtId="164" fontId="3" fillId="6" borderId="19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 wrapText="1"/>
    </xf>
    <xf numFmtId="0" fontId="3" fillId="6" borderId="17" xfId="0" applyFont="1" applyFill="1" applyBorder="1" applyAlignment="1">
      <alignment horizontal="left" vertical="center" indent="2"/>
    </xf>
    <xf numFmtId="165" fontId="3" fillId="6" borderId="19" xfId="0" applyNumberFormat="1" applyFont="1" applyFill="1" applyBorder="1" applyAlignment="1">
      <alignment horizontal="center" vertical="center"/>
    </xf>
    <xf numFmtId="10" fontId="6" fillId="6" borderId="19" xfId="1" applyNumberFormat="1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vertical="center"/>
    </xf>
    <xf numFmtId="164" fontId="3" fillId="4" borderId="27" xfId="0" applyNumberFormat="1" applyFont="1" applyFill="1" applyBorder="1" applyAlignment="1">
      <alignment horizontal="left" vertical="center" wrapText="1"/>
    </xf>
    <xf numFmtId="164" fontId="6" fillId="4" borderId="19" xfId="1" applyNumberFormat="1" applyFont="1" applyFill="1" applyBorder="1" applyAlignment="1">
      <alignment horizontal="center" vertical="center" wrapText="1"/>
    </xf>
    <xf numFmtId="164" fontId="6" fillId="4" borderId="19" xfId="1" applyNumberFormat="1" applyFont="1" applyFill="1" applyBorder="1" applyAlignment="1">
      <alignment vertical="center"/>
    </xf>
    <xf numFmtId="164" fontId="3" fillId="4" borderId="19" xfId="0" applyNumberFormat="1" applyFont="1" applyFill="1" applyBorder="1" applyAlignment="1">
      <alignment horizontal="center" vertical="center"/>
    </xf>
    <xf numFmtId="164" fontId="3" fillId="4" borderId="19" xfId="0" applyNumberFormat="1" applyFont="1" applyFill="1" applyBorder="1" applyAlignment="1">
      <alignment horizontal="center" vertical="center" wrapText="1"/>
    </xf>
    <xf numFmtId="164" fontId="3" fillId="4" borderId="28" xfId="0" applyNumberFormat="1" applyFont="1" applyFill="1" applyBorder="1" applyAlignment="1">
      <alignment horizontal="left" vertical="center" wrapText="1"/>
    </xf>
    <xf numFmtId="164" fontId="3" fillId="4" borderId="12" xfId="0" applyNumberFormat="1" applyFont="1" applyFill="1" applyBorder="1" applyAlignment="1">
      <alignment vertical="center"/>
    </xf>
    <xf numFmtId="164" fontId="3" fillId="4" borderId="12" xfId="0" applyNumberFormat="1" applyFont="1" applyFill="1" applyBorder="1" applyAlignment="1">
      <alignment horizontal="center" vertical="center"/>
    </xf>
    <xf numFmtId="164" fontId="3" fillId="4" borderId="27" xfId="0" applyNumberFormat="1" applyFont="1" applyFill="1" applyBorder="1" applyAlignment="1">
      <alignment horizontal="left" vertical="center" wrapText="1"/>
    </xf>
    <xf numFmtId="164" fontId="6" fillId="4" borderId="29" xfId="1" applyNumberFormat="1" applyFont="1" applyFill="1" applyBorder="1" applyAlignment="1">
      <alignment horizontal="center" vertical="center" wrapText="1"/>
    </xf>
    <xf numFmtId="164" fontId="6" fillId="4" borderId="30" xfId="1" applyNumberFormat="1" applyFont="1" applyFill="1" applyBorder="1" applyAlignment="1">
      <alignment horizontal="center" vertical="center" wrapText="1"/>
    </xf>
    <xf numFmtId="164" fontId="6" fillId="4" borderId="30" xfId="1" applyNumberFormat="1" applyFont="1" applyFill="1" applyBorder="1" applyAlignment="1">
      <alignment vertical="center"/>
    </xf>
    <xf numFmtId="164" fontId="3" fillId="4" borderId="30" xfId="0" applyNumberFormat="1" applyFont="1" applyFill="1" applyBorder="1" applyAlignment="1">
      <alignment horizontal="center" vertical="center"/>
    </xf>
    <xf numFmtId="164" fontId="3" fillId="4" borderId="30" xfId="0" applyNumberFormat="1" applyFont="1" applyFill="1" applyBorder="1" applyAlignment="1">
      <alignment horizontal="center" vertical="center" wrapText="1"/>
    </xf>
    <xf numFmtId="164" fontId="3" fillId="4" borderId="31" xfId="0" applyNumberFormat="1" applyFont="1" applyFill="1" applyBorder="1" applyAlignment="1">
      <alignment horizontal="center" vertical="center" wrapText="1"/>
    </xf>
    <xf numFmtId="164" fontId="3" fillId="4" borderId="12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Municipality of Graçanicë/Gračanica</a:t>
            </a:r>
          </a:p>
        </c:rich>
      </c:tx>
      <c:layout>
        <c:manualLayout>
          <c:xMode val="edge"/>
          <c:yMode val="edge"/>
          <c:x val="7.4239312853762514E-4"/>
          <c:y val="3.74734803934545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q-AL"/>
        </a:p>
      </c:txPr>
    </c:title>
    <c:autoTitleDeleted val="0"/>
    <c:plotArea>
      <c:layout>
        <c:manualLayout>
          <c:layoutTarget val="inner"/>
          <c:xMode val="edge"/>
          <c:yMode val="edge"/>
          <c:x val="0.36531707403271479"/>
          <c:y val="0.12951516634276719"/>
          <c:w val="0.62193624255515934"/>
          <c:h val="0.79890592516160752"/>
        </c:manualLayout>
      </c:layout>
      <c:lineChart>
        <c:grouping val="standard"/>
        <c:varyColors val="0"/>
        <c:ser>
          <c:idx val="0"/>
          <c:order val="0"/>
          <c:tx>
            <c:strRef>
              <c:f>'1. Fushë Kosovë Kosovo Polje'!$A$3</c:f>
              <c:strCache>
                <c:ptCount val="1"/>
                <c:pt idx="0">
                  <c:v>I.  Total Applications Received (#)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Polje'!$B$2:$BQ$2</c:f>
              <c:numCache>
                <c:formatCode>d\-mmm\-yy</c:formatCode>
                <c:ptCount val="68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  <c:pt idx="15">
                  <c:v>44894</c:v>
                </c:pt>
                <c:pt idx="16">
                  <c:v>44918</c:v>
                </c:pt>
                <c:pt idx="17">
                  <c:v>44953</c:v>
                </c:pt>
              </c:numCache>
            </c:numRef>
          </c:cat>
          <c:val>
            <c:numRef>
              <c:f>'1. Fushë Kosovë Kosovo Polje'!$B$3:$BQ$3</c:f>
              <c:numCache>
                <c:formatCode>#,##0</c:formatCode>
                <c:ptCount val="68"/>
                <c:pt idx="0">
                  <c:v>268</c:v>
                </c:pt>
                <c:pt idx="1">
                  <c:v>384</c:v>
                </c:pt>
                <c:pt idx="2">
                  <c:v>428</c:v>
                </c:pt>
                <c:pt idx="3">
                  <c:v>444</c:v>
                </c:pt>
                <c:pt idx="4">
                  <c:v>450</c:v>
                </c:pt>
                <c:pt idx="5">
                  <c:v>461</c:v>
                </c:pt>
                <c:pt idx="6">
                  <c:v>465</c:v>
                </c:pt>
                <c:pt idx="7">
                  <c:v>478</c:v>
                </c:pt>
                <c:pt idx="8">
                  <c:v>489</c:v>
                </c:pt>
                <c:pt idx="9">
                  <c:v>497</c:v>
                </c:pt>
                <c:pt idx="10">
                  <c:v>499</c:v>
                </c:pt>
                <c:pt idx="11">
                  <c:v>504</c:v>
                </c:pt>
                <c:pt idx="12">
                  <c:v>542</c:v>
                </c:pt>
                <c:pt idx="13">
                  <c:v>635</c:v>
                </c:pt>
                <c:pt idx="14">
                  <c:v>662</c:v>
                </c:pt>
                <c:pt idx="15">
                  <c:v>662</c:v>
                </c:pt>
                <c:pt idx="16">
                  <c:v>662</c:v>
                </c:pt>
                <c:pt idx="17">
                  <c:v>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B2-4BAC-9739-B6F8328B8D5D}"/>
            </c:ext>
          </c:extLst>
        </c:ser>
        <c:ser>
          <c:idx val="1"/>
          <c:order val="1"/>
          <c:tx>
            <c:strRef>
              <c:f>'1. Fushë Kosovë Kosovo Polje'!$A$14</c:f>
              <c:strCache>
                <c:ptCount val="1"/>
                <c:pt idx="0">
                  <c:v>II.E.1.  Pending List Decisions (total) (#)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Polje'!$B$2:$BQ$2</c:f>
              <c:numCache>
                <c:formatCode>d\-mmm\-yy</c:formatCode>
                <c:ptCount val="68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  <c:pt idx="15">
                  <c:v>44894</c:v>
                </c:pt>
                <c:pt idx="16">
                  <c:v>44918</c:v>
                </c:pt>
                <c:pt idx="17">
                  <c:v>44953</c:v>
                </c:pt>
              </c:numCache>
            </c:numRef>
          </c:cat>
          <c:val>
            <c:numRef>
              <c:f>'1. Fushë Kosovë Kosovo Polje'!$B$14:$BQ$14</c:f>
              <c:numCache>
                <c:formatCode>#,##0</c:formatCode>
                <c:ptCount val="68"/>
                <c:pt idx="0">
                  <c:v>12</c:v>
                </c:pt>
                <c:pt idx="1">
                  <c:v>13</c:v>
                </c:pt>
                <c:pt idx="2">
                  <c:v>15</c:v>
                </c:pt>
                <c:pt idx="3">
                  <c:v>18</c:v>
                </c:pt>
                <c:pt idx="4">
                  <c:v>19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27</c:v>
                </c:pt>
                <c:pt idx="10">
                  <c:v>28</c:v>
                </c:pt>
                <c:pt idx="11">
                  <c:v>28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38</c:v>
                </c:pt>
                <c:pt idx="16">
                  <c:v>45</c:v>
                </c:pt>
                <c:pt idx="17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B2-4BAC-9739-B6F8328B8D5D}"/>
            </c:ext>
          </c:extLst>
        </c:ser>
        <c:ser>
          <c:idx val="2"/>
          <c:order val="2"/>
          <c:tx>
            <c:strRef>
              <c:f>'1. Fushë Kosovë Kosovo Polje'!$A$15</c:f>
              <c:strCache>
                <c:ptCount val="1"/>
                <c:pt idx="0">
                  <c:v>II.E.2.  Demolition List Decisions (total) (#)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Polje'!$B$2:$BQ$2</c:f>
              <c:numCache>
                <c:formatCode>d\-mmm\-yy</c:formatCode>
                <c:ptCount val="68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  <c:pt idx="15">
                  <c:v>44894</c:v>
                </c:pt>
                <c:pt idx="16">
                  <c:v>44918</c:v>
                </c:pt>
                <c:pt idx="17">
                  <c:v>44953</c:v>
                </c:pt>
              </c:numCache>
            </c:numRef>
          </c:cat>
          <c:val>
            <c:numRef>
              <c:f>'1. Fushë Kosovë Kosovo Polje'!$B$15:$BQ$15</c:f>
              <c:numCache>
                <c:formatCode>#,##0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B2-4BAC-9739-B6F8328B8D5D}"/>
            </c:ext>
          </c:extLst>
        </c:ser>
        <c:ser>
          <c:idx val="3"/>
          <c:order val="3"/>
          <c:tx>
            <c:strRef>
              <c:f>'1. Fushë Kosovë Kosovo Polje'!$A$16</c:f>
              <c:strCache>
                <c:ptCount val="1"/>
                <c:pt idx="0">
                  <c:v>II.E.3.  Legalization Certificate Decisions (total) (#)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Polje'!$B$2:$BQ$2</c:f>
              <c:numCache>
                <c:formatCode>d\-mmm\-yy</c:formatCode>
                <c:ptCount val="68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  <c:pt idx="15">
                  <c:v>44894</c:v>
                </c:pt>
                <c:pt idx="16">
                  <c:v>44918</c:v>
                </c:pt>
                <c:pt idx="17">
                  <c:v>44953</c:v>
                </c:pt>
              </c:numCache>
            </c:numRef>
          </c:cat>
          <c:val>
            <c:numRef>
              <c:f>'1. Fushë Kosovë Kosovo Polje'!$B$16:$BQ$16</c:f>
              <c:numCache>
                <c:formatCode>#,##0</c:formatCode>
                <c:ptCount val="68"/>
                <c:pt idx="0">
                  <c:v>192</c:v>
                </c:pt>
                <c:pt idx="1">
                  <c:v>258</c:v>
                </c:pt>
                <c:pt idx="2">
                  <c:v>296</c:v>
                </c:pt>
                <c:pt idx="3">
                  <c:v>317</c:v>
                </c:pt>
                <c:pt idx="4">
                  <c:v>334</c:v>
                </c:pt>
                <c:pt idx="5">
                  <c:v>340</c:v>
                </c:pt>
                <c:pt idx="6">
                  <c:v>340</c:v>
                </c:pt>
                <c:pt idx="7">
                  <c:v>355</c:v>
                </c:pt>
                <c:pt idx="8">
                  <c:v>364</c:v>
                </c:pt>
                <c:pt idx="9">
                  <c:v>372</c:v>
                </c:pt>
                <c:pt idx="10">
                  <c:v>382</c:v>
                </c:pt>
                <c:pt idx="11">
                  <c:v>384</c:v>
                </c:pt>
                <c:pt idx="12">
                  <c:v>392</c:v>
                </c:pt>
                <c:pt idx="13">
                  <c:v>407</c:v>
                </c:pt>
                <c:pt idx="14">
                  <c:v>419</c:v>
                </c:pt>
                <c:pt idx="15">
                  <c:v>436</c:v>
                </c:pt>
                <c:pt idx="16">
                  <c:v>451</c:v>
                </c:pt>
                <c:pt idx="17">
                  <c:v>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B2-4BAC-9739-B6F8328B8D5D}"/>
            </c:ext>
          </c:extLst>
        </c:ser>
        <c:ser>
          <c:idx val="4"/>
          <c:order val="4"/>
          <c:tx>
            <c:strRef>
              <c:f>'1. Fushë Kosovë Kosovo Polje'!$A$29</c:f>
              <c:strCache>
                <c:ptCount val="1"/>
                <c:pt idx="0">
                  <c:v>III.E. Total Cases Registered Cadaster/IPRR (total) (#)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Polje'!$B$2:$BQ$2</c:f>
              <c:numCache>
                <c:formatCode>d\-mmm\-yy</c:formatCode>
                <c:ptCount val="68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  <c:pt idx="15">
                  <c:v>44894</c:v>
                </c:pt>
                <c:pt idx="16">
                  <c:v>44918</c:v>
                </c:pt>
                <c:pt idx="17">
                  <c:v>44953</c:v>
                </c:pt>
              </c:numCache>
            </c:numRef>
          </c:cat>
          <c:val>
            <c:numRef>
              <c:f>'1. Fushë Kosovë Kosovo Polje'!$B$29:$BQ$29</c:f>
              <c:numCache>
                <c:formatCode>#,##0</c:formatCode>
                <c:ptCount val="68"/>
                <c:pt idx="0">
                  <c:v>185</c:v>
                </c:pt>
                <c:pt idx="1">
                  <c:v>242</c:v>
                </c:pt>
                <c:pt idx="2">
                  <c:v>263</c:v>
                </c:pt>
                <c:pt idx="3">
                  <c:v>290</c:v>
                </c:pt>
                <c:pt idx="4">
                  <c:v>310</c:v>
                </c:pt>
                <c:pt idx="5">
                  <c:v>315</c:v>
                </c:pt>
                <c:pt idx="6">
                  <c:v>315</c:v>
                </c:pt>
                <c:pt idx="7">
                  <c:v>316</c:v>
                </c:pt>
                <c:pt idx="8">
                  <c:v>316</c:v>
                </c:pt>
                <c:pt idx="9">
                  <c:v>322</c:v>
                </c:pt>
                <c:pt idx="10">
                  <c:v>340</c:v>
                </c:pt>
                <c:pt idx="11">
                  <c:v>345</c:v>
                </c:pt>
                <c:pt idx="12">
                  <c:v>352</c:v>
                </c:pt>
                <c:pt idx="13">
                  <c:v>368</c:v>
                </c:pt>
                <c:pt idx="14">
                  <c:v>369</c:v>
                </c:pt>
                <c:pt idx="15">
                  <c:v>384</c:v>
                </c:pt>
                <c:pt idx="16">
                  <c:v>416</c:v>
                </c:pt>
                <c:pt idx="17">
                  <c:v>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B2-4BAC-9739-B6F8328B8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439391"/>
        <c:axId val="813445631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'1. Fushë Kosovë Kosovo Polje'!$11:$11</c15:sqref>
                        </c15:formulaRef>
                      </c:ext>
                    </c:extLst>
                    <c:strCache>
                      <c:ptCount val="16384"/>
                      <c:pt idx="0">
                        <c:v>II.D.3.  Legalization Certificate Decisions (month) (#) </c:v>
                      </c:pt>
                      <c:pt idx="2">
                        <c:v>66</c:v>
                      </c:pt>
                      <c:pt idx="3">
                        <c:v>38</c:v>
                      </c:pt>
                      <c:pt idx="4">
                        <c:v>21</c:v>
                      </c:pt>
                      <c:pt idx="5">
                        <c:v>17</c:v>
                      </c:pt>
                      <c:pt idx="6">
                        <c:v>6</c:v>
                      </c:pt>
                      <c:pt idx="7">
                        <c:v>0</c:v>
                      </c:pt>
                      <c:pt idx="8">
                        <c:v>15</c:v>
                      </c:pt>
                      <c:pt idx="9">
                        <c:v>9</c:v>
                      </c:pt>
                      <c:pt idx="10">
                        <c:v>8</c:v>
                      </c:pt>
                      <c:pt idx="11">
                        <c:v>10</c:v>
                      </c:pt>
                      <c:pt idx="12">
                        <c:v>2</c:v>
                      </c:pt>
                      <c:pt idx="13">
                        <c:v>8</c:v>
                      </c:pt>
                      <c:pt idx="14">
                        <c:v>15</c:v>
                      </c:pt>
                      <c:pt idx="15">
                        <c:v>12</c:v>
                      </c:pt>
                      <c:pt idx="16">
                        <c:v>17</c:v>
                      </c:pt>
                      <c:pt idx="17">
                        <c:v>15</c:v>
                      </c:pt>
                      <c:pt idx="18">
                        <c:v>13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Lit>
                    <c:formatCode>General</c:formatCode>
                    <c:ptCount val="1"/>
                    <c:pt idx="0">
                      <c:v>1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5-4EB2-4BAC-9739-B6F8328B8D5D}"/>
                  </c:ext>
                </c:extLst>
              </c15:ser>
            </c15:filteredLineSeries>
          </c:ext>
        </c:extLst>
      </c:lineChart>
      <c:dateAx>
        <c:axId val="813439391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q-AL"/>
          </a:p>
        </c:txPr>
        <c:crossAx val="813445631"/>
        <c:crosses val="autoZero"/>
        <c:auto val="1"/>
        <c:lblOffset val="100"/>
        <c:baseTimeUnit val="days"/>
      </c:dateAx>
      <c:valAx>
        <c:axId val="81344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q-AL"/>
          </a:p>
        </c:txPr>
        <c:crossAx val="813439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024975475940378E-2"/>
          <c:y val="0.16147412348408391"/>
          <c:w val="0.26236563849118205"/>
          <c:h val="0.70087499981510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q-A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q-A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Municipality of FusheKosove</a:t>
            </a:r>
          </a:p>
          <a:p>
            <a:pPr>
              <a:defRPr/>
            </a:pPr>
            <a:endParaRPr lang="en-US" sz="1800" b="1"/>
          </a:p>
        </c:rich>
      </c:tx>
      <c:layout>
        <c:manualLayout>
          <c:xMode val="edge"/>
          <c:yMode val="edge"/>
          <c:x val="7.4240158966766881E-4"/>
          <c:y val="1.704875370887844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q-AL"/>
        </a:p>
      </c:txPr>
    </c:title>
    <c:autoTitleDeleted val="0"/>
    <c:plotArea>
      <c:layout>
        <c:manualLayout>
          <c:layoutTarget val="inner"/>
          <c:xMode val="edge"/>
          <c:yMode val="edge"/>
          <c:x val="0.36531707403271479"/>
          <c:y val="0.12951516634276719"/>
          <c:w val="0.62193624255515934"/>
          <c:h val="0.79890592516160752"/>
        </c:manualLayout>
      </c:layout>
      <c:lineChart>
        <c:grouping val="standard"/>
        <c:varyColors val="0"/>
        <c:ser>
          <c:idx val="0"/>
          <c:order val="0"/>
          <c:tx>
            <c:strRef>
              <c:f>'1. Fushë Kosovë Kosovo Polje'!$A$3</c:f>
              <c:strCache>
                <c:ptCount val="1"/>
                <c:pt idx="0">
                  <c:v>I.  Total Applications Received (#)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Polje'!$B$2:$P$2</c:f>
              <c:numCache>
                <c:formatCode>d\-mmm\-yy</c:formatCode>
                <c:ptCount val="15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</c:numCache>
            </c:numRef>
          </c:cat>
          <c:val>
            <c:numRef>
              <c:f>'1. Fushë Kosovë Kosovo Polje'!$B$3:$P$3</c:f>
              <c:numCache>
                <c:formatCode>#,##0</c:formatCode>
                <c:ptCount val="15"/>
                <c:pt idx="0">
                  <c:v>268</c:v>
                </c:pt>
                <c:pt idx="1">
                  <c:v>384</c:v>
                </c:pt>
                <c:pt idx="2">
                  <c:v>428</c:v>
                </c:pt>
                <c:pt idx="3">
                  <c:v>444</c:v>
                </c:pt>
                <c:pt idx="4">
                  <c:v>450</c:v>
                </c:pt>
                <c:pt idx="5">
                  <c:v>461</c:v>
                </c:pt>
                <c:pt idx="6">
                  <c:v>465</c:v>
                </c:pt>
                <c:pt idx="7">
                  <c:v>478</c:v>
                </c:pt>
                <c:pt idx="8">
                  <c:v>489</c:v>
                </c:pt>
                <c:pt idx="9">
                  <c:v>497</c:v>
                </c:pt>
                <c:pt idx="10">
                  <c:v>499</c:v>
                </c:pt>
                <c:pt idx="11">
                  <c:v>504</c:v>
                </c:pt>
                <c:pt idx="12">
                  <c:v>542</c:v>
                </c:pt>
                <c:pt idx="13">
                  <c:v>635</c:v>
                </c:pt>
                <c:pt idx="14">
                  <c:v>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CA-4452-8C8C-5E1DF4368887}"/>
            </c:ext>
          </c:extLst>
        </c:ser>
        <c:ser>
          <c:idx val="1"/>
          <c:order val="1"/>
          <c:tx>
            <c:strRef>
              <c:f>'1. Fushë Kosovë Kosovo Polje'!$A$14</c:f>
              <c:strCache>
                <c:ptCount val="1"/>
                <c:pt idx="0">
                  <c:v>II.E.1.  Pending List Decisions (total) (#)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Polje'!$B$2:$P$2</c:f>
              <c:numCache>
                <c:formatCode>d\-mmm\-yy</c:formatCode>
                <c:ptCount val="15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</c:numCache>
            </c:numRef>
          </c:cat>
          <c:val>
            <c:numRef>
              <c:f>'1. Fushë Kosovë Kosovo Polje'!$B$14:$P$14</c:f>
              <c:numCache>
                <c:formatCode>#,##0</c:formatCode>
                <c:ptCount val="15"/>
                <c:pt idx="0">
                  <c:v>12</c:v>
                </c:pt>
                <c:pt idx="1">
                  <c:v>13</c:v>
                </c:pt>
                <c:pt idx="2">
                  <c:v>15</c:v>
                </c:pt>
                <c:pt idx="3">
                  <c:v>18</c:v>
                </c:pt>
                <c:pt idx="4">
                  <c:v>19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22</c:v>
                </c:pt>
                <c:pt idx="9">
                  <c:v>27</c:v>
                </c:pt>
                <c:pt idx="10">
                  <c:v>28</c:v>
                </c:pt>
                <c:pt idx="11">
                  <c:v>28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CA-4452-8C8C-5E1DF4368887}"/>
            </c:ext>
          </c:extLst>
        </c:ser>
        <c:ser>
          <c:idx val="2"/>
          <c:order val="2"/>
          <c:tx>
            <c:strRef>
              <c:f>'1. Fushë Kosovë Kosovo Polje'!$A$15</c:f>
              <c:strCache>
                <c:ptCount val="1"/>
                <c:pt idx="0">
                  <c:v>II.E.2.  Demolition List Decisions (total) (#)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Polje'!$B$2:$P$2</c:f>
              <c:numCache>
                <c:formatCode>d\-mmm\-yy</c:formatCode>
                <c:ptCount val="15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</c:numCache>
            </c:numRef>
          </c:cat>
          <c:val>
            <c:numRef>
              <c:f>'1. Fushë Kosovë Kosovo Polje'!$B$15:$O$15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CA-4452-8C8C-5E1DF4368887}"/>
            </c:ext>
          </c:extLst>
        </c:ser>
        <c:ser>
          <c:idx val="3"/>
          <c:order val="3"/>
          <c:tx>
            <c:strRef>
              <c:f>'1. Fushë Kosovë Kosovo Polje'!$A$16</c:f>
              <c:strCache>
                <c:ptCount val="1"/>
                <c:pt idx="0">
                  <c:v>II.E.3.  Legalization Certificate Decisions (total) (#)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Polje'!$B$2:$P$2</c:f>
              <c:numCache>
                <c:formatCode>d\-mmm\-yy</c:formatCode>
                <c:ptCount val="15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</c:numCache>
            </c:numRef>
          </c:cat>
          <c:val>
            <c:numRef>
              <c:f>'1. Fushë Kosovë Kosovo Polje'!$B$16:$P$16</c:f>
              <c:numCache>
                <c:formatCode>#,##0</c:formatCode>
                <c:ptCount val="15"/>
                <c:pt idx="0">
                  <c:v>192</c:v>
                </c:pt>
                <c:pt idx="1">
                  <c:v>258</c:v>
                </c:pt>
                <c:pt idx="2">
                  <c:v>296</c:v>
                </c:pt>
                <c:pt idx="3">
                  <c:v>317</c:v>
                </c:pt>
                <c:pt idx="4">
                  <c:v>334</c:v>
                </c:pt>
                <c:pt idx="5">
                  <c:v>340</c:v>
                </c:pt>
                <c:pt idx="6">
                  <c:v>340</c:v>
                </c:pt>
                <c:pt idx="7">
                  <c:v>355</c:v>
                </c:pt>
                <c:pt idx="8">
                  <c:v>364</c:v>
                </c:pt>
                <c:pt idx="9">
                  <c:v>372</c:v>
                </c:pt>
                <c:pt idx="10">
                  <c:v>382</c:v>
                </c:pt>
                <c:pt idx="11">
                  <c:v>384</c:v>
                </c:pt>
                <c:pt idx="12">
                  <c:v>392</c:v>
                </c:pt>
                <c:pt idx="13">
                  <c:v>407</c:v>
                </c:pt>
                <c:pt idx="14">
                  <c:v>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CA-4452-8C8C-5E1DF4368887}"/>
            </c:ext>
          </c:extLst>
        </c:ser>
        <c:ser>
          <c:idx val="4"/>
          <c:order val="4"/>
          <c:tx>
            <c:strRef>
              <c:f>'1. Fushë Kosovë Kosovo Polje'!$A$29</c:f>
              <c:strCache>
                <c:ptCount val="1"/>
                <c:pt idx="0">
                  <c:v>III.E. Total Cases Registered Cadaster/IPRR (total) (#)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 Fushë Kosovë Kosovo Polje'!$B$2:$P$2</c:f>
              <c:numCache>
                <c:formatCode>d\-mmm\-yy</c:formatCode>
                <c:ptCount val="15"/>
                <c:pt idx="0">
                  <c:v>44407</c:v>
                </c:pt>
                <c:pt idx="1">
                  <c:v>44439</c:v>
                </c:pt>
                <c:pt idx="2">
                  <c:v>44466</c:v>
                </c:pt>
                <c:pt idx="3">
                  <c:v>44498</c:v>
                </c:pt>
                <c:pt idx="4">
                  <c:v>44530</c:v>
                </c:pt>
                <c:pt idx="5">
                  <c:v>44558</c:v>
                </c:pt>
                <c:pt idx="6">
                  <c:v>44592</c:v>
                </c:pt>
                <c:pt idx="7">
                  <c:v>44620</c:v>
                </c:pt>
                <c:pt idx="8">
                  <c:v>44648</c:v>
                </c:pt>
                <c:pt idx="9">
                  <c:v>44680</c:v>
                </c:pt>
                <c:pt idx="10">
                  <c:v>44711</c:v>
                </c:pt>
                <c:pt idx="11">
                  <c:v>44739</c:v>
                </c:pt>
                <c:pt idx="12">
                  <c:v>44771</c:v>
                </c:pt>
                <c:pt idx="13">
                  <c:v>44809</c:v>
                </c:pt>
                <c:pt idx="14">
                  <c:v>44862</c:v>
                </c:pt>
              </c:numCache>
            </c:numRef>
          </c:cat>
          <c:val>
            <c:numRef>
              <c:f>'1. Fushë Kosovë Kosovo Polje'!$B$29:$P$29</c:f>
              <c:numCache>
                <c:formatCode>#,##0</c:formatCode>
                <c:ptCount val="15"/>
                <c:pt idx="0">
                  <c:v>185</c:v>
                </c:pt>
                <c:pt idx="1">
                  <c:v>242</c:v>
                </c:pt>
                <c:pt idx="2">
                  <c:v>263</c:v>
                </c:pt>
                <c:pt idx="3">
                  <c:v>290</c:v>
                </c:pt>
                <c:pt idx="4">
                  <c:v>310</c:v>
                </c:pt>
                <c:pt idx="5">
                  <c:v>315</c:v>
                </c:pt>
                <c:pt idx="6">
                  <c:v>315</c:v>
                </c:pt>
                <c:pt idx="7">
                  <c:v>316</c:v>
                </c:pt>
                <c:pt idx="8">
                  <c:v>316</c:v>
                </c:pt>
                <c:pt idx="9">
                  <c:v>322</c:v>
                </c:pt>
                <c:pt idx="10">
                  <c:v>340</c:v>
                </c:pt>
                <c:pt idx="11">
                  <c:v>345</c:v>
                </c:pt>
                <c:pt idx="12">
                  <c:v>352</c:v>
                </c:pt>
                <c:pt idx="13">
                  <c:v>368</c:v>
                </c:pt>
                <c:pt idx="14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CA-4452-8C8C-5E1DF4368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439391"/>
        <c:axId val="813445631"/>
        <c:extLst/>
      </c:lineChart>
      <c:catAx>
        <c:axId val="813439391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q-AL"/>
          </a:p>
        </c:txPr>
        <c:crossAx val="813445631"/>
        <c:crosses val="autoZero"/>
        <c:auto val="0"/>
        <c:lblAlgn val="ctr"/>
        <c:lblOffset val="100"/>
        <c:noMultiLvlLbl val="1"/>
      </c:catAx>
      <c:valAx>
        <c:axId val="813445631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q-AL"/>
          </a:p>
        </c:txPr>
        <c:crossAx val="813439391"/>
        <c:crosses val="max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02499799307694E-2"/>
          <c:y val="0.15588104403232836"/>
          <c:w val="0.29614911673400457"/>
          <c:h val="0.256604100703885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q-A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q-A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27385</xdr:rowOff>
    </xdr:from>
    <xdr:to>
      <xdr:col>1</xdr:col>
      <xdr:colOff>11906</xdr:colOff>
      <xdr:row>63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C8C9DA-CA2D-4471-8CE6-EFA1678E4F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128155</xdr:colOff>
      <xdr:row>59</xdr:row>
      <xdr:rowOff>144087</xdr:rowOff>
    </xdr:from>
    <xdr:to>
      <xdr:col>14</xdr:col>
      <xdr:colOff>535396</xdr:colOff>
      <xdr:row>78</xdr:row>
      <xdr:rowOff>52404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44B392-C1C0-4092-A085-18B4AC3AA1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hemonics-my.sharepoint.com/personal/drugova_usaidega_org/Documents/Desktop/1.Legalization/1.%20Legalization%20tables/Komunat/Legalization%20progress%20table_Janar%2027,%202022.xlsx" TargetMode="External"/><Relationship Id="rId1" Type="http://schemas.openxmlformats.org/officeDocument/2006/relationships/externalLinkPath" Target="Legalization%20progress%20table_Janar%2027,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y Indicators (Summary)"/>
      <sheetName val="Partner Performance (Summary)"/>
      <sheetName val="1. Fushë Kosovë Kosovo Polje"/>
      <sheetName val="2. Gracanica"/>
      <sheetName val="3.Istog"/>
      <sheetName val="4. Mitrovica"/>
      <sheetName val="5.Obiliq"/>
      <sheetName val="6.Peje"/>
      <sheetName val="7. Pristina"/>
      <sheetName val="8.Prizren"/>
      <sheetName val="9. Suhareka"/>
      <sheetName val="10. Viti "/>
      <sheetName val="Drenas (July 22)"/>
    </sheetNames>
    <sheetDataSet>
      <sheetData sheetId="0"/>
      <sheetData sheetId="1"/>
      <sheetData sheetId="2">
        <row r="2">
          <cell r="B2">
            <v>44407</v>
          </cell>
          <cell r="C2">
            <v>44439</v>
          </cell>
          <cell r="D2">
            <v>44466</v>
          </cell>
          <cell r="E2">
            <v>44498</v>
          </cell>
          <cell r="F2">
            <v>44530</v>
          </cell>
          <cell r="G2">
            <v>44558</v>
          </cell>
          <cell r="H2">
            <v>44592</v>
          </cell>
          <cell r="I2">
            <v>44620</v>
          </cell>
          <cell r="J2">
            <v>44648</v>
          </cell>
          <cell r="K2">
            <v>44680</v>
          </cell>
          <cell r="L2">
            <v>44711</v>
          </cell>
          <cell r="M2">
            <v>44739</v>
          </cell>
          <cell r="N2">
            <v>44771</v>
          </cell>
          <cell r="O2">
            <v>44809</v>
          </cell>
          <cell r="P2">
            <v>44862</v>
          </cell>
          <cell r="Q2">
            <v>44894</v>
          </cell>
          <cell r="R2">
            <v>44918</v>
          </cell>
          <cell r="S2">
            <v>44953</v>
          </cell>
        </row>
        <row r="3">
          <cell r="A3" t="str">
            <v xml:space="preserve">I.  Total Applications Received (#) </v>
          </cell>
          <cell r="B3">
            <v>268</v>
          </cell>
          <cell r="C3">
            <v>384</v>
          </cell>
          <cell r="D3">
            <v>428</v>
          </cell>
          <cell r="E3">
            <v>444</v>
          </cell>
          <cell r="F3">
            <v>450</v>
          </cell>
          <cell r="G3">
            <v>461</v>
          </cell>
          <cell r="H3">
            <v>465</v>
          </cell>
          <cell r="I3">
            <v>478</v>
          </cell>
          <cell r="J3">
            <v>489</v>
          </cell>
          <cell r="K3">
            <v>497</v>
          </cell>
          <cell r="L3">
            <v>499</v>
          </cell>
          <cell r="M3">
            <v>504</v>
          </cell>
          <cell r="N3">
            <v>542</v>
          </cell>
          <cell r="O3">
            <v>635</v>
          </cell>
          <cell r="P3">
            <v>662</v>
          </cell>
          <cell r="Q3">
            <v>662</v>
          </cell>
          <cell r="R3">
            <v>662</v>
          </cell>
          <cell r="S3">
            <v>662</v>
          </cell>
        </row>
        <row r="11">
          <cell r="A11" t="str">
            <v xml:space="preserve">II.D.3.  Legalization Certificate Decisions (month) (#) </v>
          </cell>
          <cell r="C11">
            <v>66</v>
          </cell>
          <cell r="D11">
            <v>38</v>
          </cell>
          <cell r="E11">
            <v>21</v>
          </cell>
          <cell r="F11">
            <v>17</v>
          </cell>
          <cell r="G11">
            <v>6</v>
          </cell>
          <cell r="H11">
            <v>0</v>
          </cell>
          <cell r="I11">
            <v>15</v>
          </cell>
          <cell r="J11">
            <v>9</v>
          </cell>
          <cell r="K11">
            <v>8</v>
          </cell>
          <cell r="L11">
            <v>10</v>
          </cell>
          <cell r="M11">
            <v>2</v>
          </cell>
          <cell r="N11">
            <v>8</v>
          </cell>
          <cell r="O11">
            <v>15</v>
          </cell>
          <cell r="P11">
            <v>12</v>
          </cell>
          <cell r="Q11">
            <v>17</v>
          </cell>
          <cell r="R11">
            <v>15</v>
          </cell>
          <cell r="S11">
            <v>13</v>
          </cell>
        </row>
        <row r="14">
          <cell r="A14" t="str">
            <v xml:space="preserve">II.E.1.  Pending List Decisions (total) (#) </v>
          </cell>
          <cell r="B14">
            <v>12</v>
          </cell>
          <cell r="C14">
            <v>13</v>
          </cell>
          <cell r="D14">
            <v>15</v>
          </cell>
          <cell r="E14">
            <v>18</v>
          </cell>
          <cell r="F14">
            <v>19</v>
          </cell>
          <cell r="G14">
            <v>21</v>
          </cell>
          <cell r="H14">
            <v>21</v>
          </cell>
          <cell r="I14">
            <v>21</v>
          </cell>
          <cell r="J14">
            <v>22</v>
          </cell>
          <cell r="K14">
            <v>27</v>
          </cell>
          <cell r="L14">
            <v>28</v>
          </cell>
          <cell r="M14">
            <v>28</v>
          </cell>
          <cell r="N14">
            <v>31</v>
          </cell>
          <cell r="O14">
            <v>32</v>
          </cell>
          <cell r="P14">
            <v>33</v>
          </cell>
          <cell r="Q14">
            <v>38</v>
          </cell>
          <cell r="R14">
            <v>45</v>
          </cell>
          <cell r="S14">
            <v>45</v>
          </cell>
        </row>
        <row r="15">
          <cell r="A15" t="str">
            <v>II.E.2.  Demolition List Decisions (total) (#)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A16" t="str">
            <v xml:space="preserve">II.E.3.  Legalization Certificate Decisions (total) (#) </v>
          </cell>
          <cell r="B16">
            <v>192</v>
          </cell>
          <cell r="C16">
            <v>258</v>
          </cell>
          <cell r="D16">
            <v>296</v>
          </cell>
          <cell r="E16">
            <v>317</v>
          </cell>
          <cell r="F16">
            <v>334</v>
          </cell>
          <cell r="G16">
            <v>340</v>
          </cell>
          <cell r="H16">
            <v>340</v>
          </cell>
          <cell r="I16">
            <v>355</v>
          </cell>
          <cell r="J16">
            <v>364</v>
          </cell>
          <cell r="K16">
            <v>372</v>
          </cell>
          <cell r="L16">
            <v>382</v>
          </cell>
          <cell r="M16">
            <v>384</v>
          </cell>
          <cell r="N16">
            <v>392</v>
          </cell>
          <cell r="O16">
            <v>407</v>
          </cell>
          <cell r="P16">
            <v>419</v>
          </cell>
          <cell r="Q16">
            <v>436</v>
          </cell>
          <cell r="R16">
            <v>451</v>
          </cell>
          <cell r="S16">
            <v>464</v>
          </cell>
        </row>
        <row r="29">
          <cell r="A29" t="str">
            <v>III.E. Total Cases Registered Cadaster/IPRR (total) (#)</v>
          </cell>
          <cell r="B29">
            <v>185</v>
          </cell>
          <cell r="C29">
            <v>242</v>
          </cell>
          <cell r="D29">
            <v>263</v>
          </cell>
          <cell r="E29">
            <v>290</v>
          </cell>
          <cell r="F29">
            <v>310</v>
          </cell>
          <cell r="G29">
            <v>315</v>
          </cell>
          <cell r="H29">
            <v>315</v>
          </cell>
          <cell r="I29">
            <v>316</v>
          </cell>
          <cell r="J29">
            <v>316</v>
          </cell>
          <cell r="K29">
            <v>322</v>
          </cell>
          <cell r="L29">
            <v>340</v>
          </cell>
          <cell r="M29">
            <v>345</v>
          </cell>
          <cell r="N29">
            <v>352</v>
          </cell>
          <cell r="O29">
            <v>368</v>
          </cell>
          <cell r="P29">
            <v>369</v>
          </cell>
          <cell r="Q29">
            <v>384</v>
          </cell>
          <cell r="R29">
            <v>416</v>
          </cell>
          <cell r="S29">
            <v>436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F0139-E6C8-4AA6-88EF-62BCFEF4EE69}">
  <dimension ref="A1:YQ49"/>
  <sheetViews>
    <sheetView tabSelected="1" zoomScale="55" zoomScaleNormal="55" workbookViewId="0">
      <pane xSplit="1" topLeftCell="B1" activePane="topRight" state="frozen"/>
      <selection sqref="A1:XFD1048576"/>
      <selection pane="topRight" activeCell="B13" sqref="B13:BP13"/>
    </sheetView>
  </sheetViews>
  <sheetFormatPr defaultColWidth="9.42578125" defaultRowHeight="19.5" x14ac:dyDescent="0.25"/>
  <cols>
    <col min="1" max="1" width="81.42578125" style="99" customWidth="1"/>
    <col min="2" max="8" width="14.5703125" style="100" customWidth="1"/>
    <col min="9" max="9" width="16.85546875" style="100" customWidth="1"/>
    <col min="10" max="11" width="14.5703125" style="100" customWidth="1"/>
    <col min="12" max="19" width="17.42578125" style="100" customWidth="1"/>
    <col min="20" max="67" width="14.5703125" style="100" customWidth="1"/>
    <col min="68" max="68" width="13.5703125" style="100" customWidth="1"/>
    <col min="69" max="16384" width="9.42578125" style="100"/>
  </cols>
  <sheetData>
    <row r="1" spans="1:667" s="2" customFormat="1" ht="64.349999999999994" customHeight="1" thickBot="1" x14ac:dyDescent="0.3">
      <c r="A1" s="1" t="s">
        <v>0</v>
      </c>
    </row>
    <row r="2" spans="1:667" s="9" customFormat="1" ht="42.75" customHeight="1" thickBot="1" x14ac:dyDescent="0.3">
      <c r="A2" s="3" t="s">
        <v>1</v>
      </c>
      <c r="B2" s="4">
        <v>44407</v>
      </c>
      <c r="C2" s="4">
        <v>44439</v>
      </c>
      <c r="D2" s="4">
        <v>44466</v>
      </c>
      <c r="E2" s="4">
        <v>44498</v>
      </c>
      <c r="F2" s="4">
        <v>44530</v>
      </c>
      <c r="G2" s="4">
        <v>44558</v>
      </c>
      <c r="H2" s="4">
        <v>44592</v>
      </c>
      <c r="I2" s="4">
        <v>44620</v>
      </c>
      <c r="J2" s="4">
        <v>44648</v>
      </c>
      <c r="K2" s="4">
        <v>44680</v>
      </c>
      <c r="L2" s="4">
        <v>44711</v>
      </c>
      <c r="M2" s="4">
        <v>44739</v>
      </c>
      <c r="N2" s="4">
        <v>44771</v>
      </c>
      <c r="O2" s="4">
        <v>44809</v>
      </c>
      <c r="P2" s="4">
        <v>44862</v>
      </c>
      <c r="Q2" s="4">
        <v>44894</v>
      </c>
      <c r="R2" s="4">
        <v>44918</v>
      </c>
      <c r="S2" s="4">
        <v>44953</v>
      </c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6"/>
      <c r="BL2" s="7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</row>
    <row r="3" spans="1:667" s="15" customFormat="1" ht="45" customHeight="1" thickBot="1" x14ac:dyDescent="0.3">
      <c r="A3" s="10" t="s">
        <v>2</v>
      </c>
      <c r="B3" s="11">
        <v>268</v>
      </c>
      <c r="C3" s="11">
        <v>384</v>
      </c>
      <c r="D3" s="11">
        <v>428</v>
      </c>
      <c r="E3" s="11">
        <v>444</v>
      </c>
      <c r="F3" s="11">
        <v>450</v>
      </c>
      <c r="G3" s="11">
        <v>461</v>
      </c>
      <c r="H3" s="11">
        <v>465</v>
      </c>
      <c r="I3" s="11">
        <v>478</v>
      </c>
      <c r="J3" s="11">
        <v>489</v>
      </c>
      <c r="K3" s="11">
        <v>497</v>
      </c>
      <c r="L3" s="11">
        <v>499</v>
      </c>
      <c r="M3" s="11">
        <v>504</v>
      </c>
      <c r="N3" s="11">
        <v>542</v>
      </c>
      <c r="O3" s="11">
        <v>635</v>
      </c>
      <c r="P3" s="11">
        <v>662</v>
      </c>
      <c r="Q3" s="11">
        <v>662</v>
      </c>
      <c r="R3" s="11">
        <v>662</v>
      </c>
      <c r="S3" s="11">
        <v>662</v>
      </c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3"/>
      <c r="BL3" s="14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3"/>
    </row>
    <row r="4" spans="1:667" s="22" customFormat="1" ht="39.950000000000003" customHeight="1" x14ac:dyDescent="0.25">
      <c r="A4" s="16" t="s">
        <v>3</v>
      </c>
      <c r="B4" s="17"/>
      <c r="C4" s="17"/>
      <c r="D4" s="17"/>
      <c r="E4" s="17"/>
      <c r="F4" s="17"/>
      <c r="G4" s="17"/>
      <c r="H4" s="17"/>
      <c r="I4" s="17"/>
      <c r="J4" s="18"/>
      <c r="K4" s="18"/>
      <c r="L4" s="18"/>
      <c r="M4" s="18"/>
      <c r="N4" s="19"/>
      <c r="O4" s="19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20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</row>
    <row r="5" spans="1:667" s="25" customFormat="1" ht="39.950000000000003" customHeight="1" x14ac:dyDescent="0.25">
      <c r="A5" s="23" t="s">
        <v>4</v>
      </c>
      <c r="B5" s="24"/>
      <c r="C5" s="24">
        <f t="shared" ref="C5:S5" si="0">B18</f>
        <v>64</v>
      </c>
      <c r="D5" s="24">
        <f t="shared" si="0"/>
        <v>113</v>
      </c>
      <c r="E5" s="24">
        <f t="shared" si="0"/>
        <v>117</v>
      </c>
      <c r="F5" s="24">
        <f t="shared" si="0"/>
        <v>109</v>
      </c>
      <c r="G5" s="24">
        <f t="shared" si="0"/>
        <v>97</v>
      </c>
      <c r="H5" s="24">
        <f t="shared" si="0"/>
        <v>100</v>
      </c>
      <c r="I5" s="24">
        <f t="shared" si="0"/>
        <v>104</v>
      </c>
      <c r="J5" s="24">
        <f t="shared" si="0"/>
        <v>102</v>
      </c>
      <c r="K5" s="24">
        <f t="shared" si="0"/>
        <v>103</v>
      </c>
      <c r="L5" s="24">
        <f t="shared" si="0"/>
        <v>98</v>
      </c>
      <c r="M5" s="24">
        <f t="shared" si="0"/>
        <v>89</v>
      </c>
      <c r="N5" s="24">
        <f t="shared" si="0"/>
        <v>92</v>
      </c>
      <c r="O5" s="24">
        <f t="shared" si="0"/>
        <v>119</v>
      </c>
      <c r="P5" s="24">
        <f>O18</f>
        <v>196</v>
      </c>
      <c r="Q5" s="24">
        <f t="shared" si="0"/>
        <v>210</v>
      </c>
      <c r="R5" s="24">
        <f t="shared" si="0"/>
        <v>188</v>
      </c>
      <c r="S5" s="24">
        <f t="shared" si="0"/>
        <v>166</v>
      </c>
    </row>
    <row r="6" spans="1:667" s="28" customFormat="1" ht="39.950000000000003" customHeight="1" x14ac:dyDescent="0.25">
      <c r="A6" s="26" t="s">
        <v>5</v>
      </c>
      <c r="B6" s="27"/>
      <c r="C6" s="27">
        <f t="shared" ref="C6:S6" si="1">C3-B3</f>
        <v>116</v>
      </c>
      <c r="D6" s="27">
        <f t="shared" si="1"/>
        <v>44</v>
      </c>
      <c r="E6" s="27">
        <f t="shared" si="1"/>
        <v>16</v>
      </c>
      <c r="F6" s="27">
        <f t="shared" si="1"/>
        <v>6</v>
      </c>
      <c r="G6" s="27">
        <f t="shared" si="1"/>
        <v>11</v>
      </c>
      <c r="H6" s="27">
        <f t="shared" si="1"/>
        <v>4</v>
      </c>
      <c r="I6" s="27">
        <f t="shared" si="1"/>
        <v>13</v>
      </c>
      <c r="J6" s="27">
        <f t="shared" si="1"/>
        <v>11</v>
      </c>
      <c r="K6" s="27">
        <f t="shared" si="1"/>
        <v>8</v>
      </c>
      <c r="L6" s="27">
        <f t="shared" si="1"/>
        <v>2</v>
      </c>
      <c r="M6" s="27">
        <f t="shared" si="1"/>
        <v>5</v>
      </c>
      <c r="N6" s="27">
        <f t="shared" si="1"/>
        <v>38</v>
      </c>
      <c r="O6" s="27">
        <f t="shared" si="1"/>
        <v>93</v>
      </c>
      <c r="P6" s="27">
        <f t="shared" si="1"/>
        <v>27</v>
      </c>
      <c r="Q6" s="27">
        <f t="shared" si="1"/>
        <v>0</v>
      </c>
      <c r="R6" s="27">
        <f t="shared" si="1"/>
        <v>0</v>
      </c>
      <c r="S6" s="27">
        <f t="shared" si="1"/>
        <v>0</v>
      </c>
    </row>
    <row r="7" spans="1:667" s="25" customFormat="1" ht="39.950000000000003" customHeight="1" x14ac:dyDescent="0.25">
      <c r="A7" s="23" t="s">
        <v>6</v>
      </c>
      <c r="B7" s="24"/>
      <c r="C7" s="24">
        <f t="shared" ref="C7:S7" si="2">C5+C6</f>
        <v>180</v>
      </c>
      <c r="D7" s="24">
        <f t="shared" si="2"/>
        <v>157</v>
      </c>
      <c r="E7" s="24">
        <f t="shared" si="2"/>
        <v>133</v>
      </c>
      <c r="F7" s="24">
        <f t="shared" si="2"/>
        <v>115</v>
      </c>
      <c r="G7" s="24">
        <f t="shared" si="2"/>
        <v>108</v>
      </c>
      <c r="H7" s="24">
        <f t="shared" si="2"/>
        <v>104</v>
      </c>
      <c r="I7" s="24">
        <f t="shared" si="2"/>
        <v>117</v>
      </c>
      <c r="J7" s="24">
        <f t="shared" si="2"/>
        <v>113</v>
      </c>
      <c r="K7" s="24">
        <f t="shared" si="2"/>
        <v>111</v>
      </c>
      <c r="L7" s="24">
        <f t="shared" si="2"/>
        <v>100</v>
      </c>
      <c r="M7" s="24">
        <f t="shared" si="2"/>
        <v>94</v>
      </c>
      <c r="N7" s="24">
        <f t="shared" si="2"/>
        <v>130</v>
      </c>
      <c r="O7" s="24">
        <f t="shared" si="2"/>
        <v>212</v>
      </c>
      <c r="P7" s="24">
        <f t="shared" si="2"/>
        <v>223</v>
      </c>
      <c r="Q7" s="24">
        <f t="shared" si="2"/>
        <v>210</v>
      </c>
      <c r="R7" s="24">
        <f t="shared" si="2"/>
        <v>188</v>
      </c>
      <c r="S7" s="24">
        <f t="shared" si="2"/>
        <v>166</v>
      </c>
    </row>
    <row r="8" spans="1:667" s="25" customFormat="1" ht="39.950000000000003" customHeight="1" x14ac:dyDescent="0.25">
      <c r="A8" s="29" t="s">
        <v>7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1"/>
    </row>
    <row r="9" spans="1:667" s="28" customFormat="1" ht="39.950000000000003" customHeight="1" x14ac:dyDescent="0.25">
      <c r="A9" s="32" t="s">
        <v>8</v>
      </c>
      <c r="B9" s="33"/>
      <c r="C9" s="33">
        <f t="shared" ref="C9:S9" si="3">C14-B14</f>
        <v>1</v>
      </c>
      <c r="D9" s="33">
        <f t="shared" si="3"/>
        <v>2</v>
      </c>
      <c r="E9" s="33">
        <f t="shared" si="3"/>
        <v>3</v>
      </c>
      <c r="F9" s="33">
        <f t="shared" si="3"/>
        <v>1</v>
      </c>
      <c r="G9" s="33">
        <f t="shared" si="3"/>
        <v>2</v>
      </c>
      <c r="H9" s="33">
        <f t="shared" si="3"/>
        <v>0</v>
      </c>
      <c r="I9" s="33">
        <f t="shared" si="3"/>
        <v>0</v>
      </c>
      <c r="J9" s="33">
        <f t="shared" si="3"/>
        <v>1</v>
      </c>
      <c r="K9" s="33">
        <f t="shared" si="3"/>
        <v>5</v>
      </c>
      <c r="L9" s="33">
        <f t="shared" si="3"/>
        <v>1</v>
      </c>
      <c r="M9" s="33">
        <f t="shared" si="3"/>
        <v>0</v>
      </c>
      <c r="N9" s="33">
        <f t="shared" si="3"/>
        <v>3</v>
      </c>
      <c r="O9" s="33">
        <f t="shared" si="3"/>
        <v>1</v>
      </c>
      <c r="P9" s="33">
        <f t="shared" si="3"/>
        <v>1</v>
      </c>
      <c r="Q9" s="33">
        <f t="shared" si="3"/>
        <v>5</v>
      </c>
      <c r="R9" s="33">
        <f t="shared" si="3"/>
        <v>7</v>
      </c>
      <c r="S9" s="33">
        <f t="shared" si="3"/>
        <v>0</v>
      </c>
    </row>
    <row r="10" spans="1:667" s="25" customFormat="1" ht="39.950000000000003" customHeight="1" x14ac:dyDescent="0.25">
      <c r="A10" s="34" t="s">
        <v>9</v>
      </c>
      <c r="B10" s="35"/>
      <c r="C10" s="35">
        <v>0</v>
      </c>
      <c r="D10" s="35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</row>
    <row r="11" spans="1:667" s="28" customFormat="1" ht="39.950000000000003" customHeight="1" x14ac:dyDescent="0.25">
      <c r="A11" s="32" t="s">
        <v>10</v>
      </c>
      <c r="B11" s="33"/>
      <c r="C11" s="33">
        <f t="shared" ref="C11:S11" si="4">C16-B16</f>
        <v>66</v>
      </c>
      <c r="D11" s="33">
        <f t="shared" si="4"/>
        <v>38</v>
      </c>
      <c r="E11" s="33">
        <f t="shared" si="4"/>
        <v>21</v>
      </c>
      <c r="F11" s="33">
        <f t="shared" si="4"/>
        <v>17</v>
      </c>
      <c r="G11" s="33">
        <f t="shared" si="4"/>
        <v>6</v>
      </c>
      <c r="H11" s="33">
        <f t="shared" si="4"/>
        <v>0</v>
      </c>
      <c r="I11" s="33">
        <f t="shared" si="4"/>
        <v>15</v>
      </c>
      <c r="J11" s="33">
        <f t="shared" si="4"/>
        <v>9</v>
      </c>
      <c r="K11" s="33">
        <f t="shared" si="4"/>
        <v>8</v>
      </c>
      <c r="L11" s="33">
        <f t="shared" si="4"/>
        <v>10</v>
      </c>
      <c r="M11" s="33">
        <f t="shared" si="4"/>
        <v>2</v>
      </c>
      <c r="N11" s="33">
        <f t="shared" si="4"/>
        <v>8</v>
      </c>
      <c r="O11" s="33">
        <f t="shared" si="4"/>
        <v>15</v>
      </c>
      <c r="P11" s="33">
        <f t="shared" si="4"/>
        <v>12</v>
      </c>
      <c r="Q11" s="33">
        <f t="shared" si="4"/>
        <v>17</v>
      </c>
      <c r="R11" s="33">
        <f t="shared" si="4"/>
        <v>15</v>
      </c>
      <c r="S11" s="33">
        <f t="shared" si="4"/>
        <v>13</v>
      </c>
    </row>
    <row r="12" spans="1:667" s="25" customFormat="1" ht="39.950000000000003" customHeight="1" x14ac:dyDescent="0.25">
      <c r="A12" s="34" t="s">
        <v>11</v>
      </c>
      <c r="B12" s="24"/>
      <c r="C12" s="24">
        <f t="shared" ref="C12:S12" si="5">SUM(C9:C11)</f>
        <v>67</v>
      </c>
      <c r="D12" s="24">
        <f t="shared" si="5"/>
        <v>40</v>
      </c>
      <c r="E12" s="24">
        <f t="shared" si="5"/>
        <v>24</v>
      </c>
      <c r="F12" s="24">
        <f t="shared" si="5"/>
        <v>18</v>
      </c>
      <c r="G12" s="24">
        <f t="shared" si="5"/>
        <v>8</v>
      </c>
      <c r="H12" s="24">
        <f t="shared" si="5"/>
        <v>0</v>
      </c>
      <c r="I12" s="24">
        <f t="shared" si="5"/>
        <v>15</v>
      </c>
      <c r="J12" s="24">
        <f t="shared" si="5"/>
        <v>10</v>
      </c>
      <c r="K12" s="24">
        <f t="shared" si="5"/>
        <v>13</v>
      </c>
      <c r="L12" s="24">
        <f t="shared" si="5"/>
        <v>11</v>
      </c>
      <c r="M12" s="24">
        <f t="shared" si="5"/>
        <v>2</v>
      </c>
      <c r="N12" s="24">
        <f t="shared" si="5"/>
        <v>11</v>
      </c>
      <c r="O12" s="24">
        <f t="shared" si="5"/>
        <v>16</v>
      </c>
      <c r="P12" s="24">
        <f t="shared" si="5"/>
        <v>13</v>
      </c>
      <c r="Q12" s="24">
        <f t="shared" si="5"/>
        <v>22</v>
      </c>
      <c r="R12" s="24">
        <f t="shared" si="5"/>
        <v>22</v>
      </c>
      <c r="S12" s="24">
        <f t="shared" si="5"/>
        <v>13</v>
      </c>
    </row>
    <row r="13" spans="1:667" s="25" customFormat="1" ht="39.950000000000003" customHeight="1" x14ac:dyDescent="0.25">
      <c r="A13" s="29" t="s">
        <v>12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7"/>
    </row>
    <row r="14" spans="1:667" s="28" customFormat="1" ht="39.950000000000003" customHeight="1" x14ac:dyDescent="0.25">
      <c r="A14" s="32" t="s">
        <v>13</v>
      </c>
      <c r="B14" s="27">
        <v>12</v>
      </c>
      <c r="C14" s="27">
        <v>13</v>
      </c>
      <c r="D14" s="27">
        <v>15</v>
      </c>
      <c r="E14" s="38">
        <v>18</v>
      </c>
      <c r="F14" s="38">
        <v>19</v>
      </c>
      <c r="G14" s="39">
        <v>21</v>
      </c>
      <c r="H14" s="27">
        <v>21</v>
      </c>
      <c r="I14" s="27">
        <v>21</v>
      </c>
      <c r="J14" s="27">
        <v>22</v>
      </c>
      <c r="K14" s="27">
        <v>27</v>
      </c>
      <c r="L14" s="27">
        <v>28</v>
      </c>
      <c r="M14" s="27">
        <v>28</v>
      </c>
      <c r="N14" s="27">
        <v>31</v>
      </c>
      <c r="O14" s="27">
        <v>32</v>
      </c>
      <c r="P14" s="27">
        <v>33</v>
      </c>
      <c r="Q14" s="27">
        <v>38</v>
      </c>
      <c r="R14" s="27">
        <v>45</v>
      </c>
      <c r="S14" s="27">
        <v>45</v>
      </c>
    </row>
    <row r="15" spans="1:667" s="25" customFormat="1" ht="39.950000000000003" customHeight="1" x14ac:dyDescent="0.25">
      <c r="A15" s="34" t="s">
        <v>14</v>
      </c>
      <c r="B15" s="35">
        <v>0</v>
      </c>
      <c r="C15" s="35">
        <v>0</v>
      </c>
      <c r="D15" s="35">
        <v>0</v>
      </c>
      <c r="E15" s="40">
        <v>0</v>
      </c>
      <c r="F15" s="40">
        <v>0</v>
      </c>
      <c r="G15" s="41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</row>
    <row r="16" spans="1:667" s="28" customFormat="1" ht="39.950000000000003" customHeight="1" x14ac:dyDescent="0.25">
      <c r="A16" s="32" t="s">
        <v>15</v>
      </c>
      <c r="B16" s="27">
        <v>192</v>
      </c>
      <c r="C16" s="27">
        <v>258</v>
      </c>
      <c r="D16" s="27">
        <v>296</v>
      </c>
      <c r="E16" s="27">
        <v>317</v>
      </c>
      <c r="F16" s="27">
        <v>334</v>
      </c>
      <c r="G16" s="27">
        <v>340</v>
      </c>
      <c r="H16" s="27">
        <v>340</v>
      </c>
      <c r="I16" s="27">
        <v>355</v>
      </c>
      <c r="J16" s="27">
        <v>364</v>
      </c>
      <c r="K16" s="27">
        <v>372</v>
      </c>
      <c r="L16" s="27">
        <v>382</v>
      </c>
      <c r="M16" s="27">
        <v>384</v>
      </c>
      <c r="N16" s="27">
        <v>392</v>
      </c>
      <c r="O16" s="27">
        <v>407</v>
      </c>
      <c r="P16" s="27">
        <v>419</v>
      </c>
      <c r="Q16" s="27">
        <v>436</v>
      </c>
      <c r="R16" s="27">
        <v>451</v>
      </c>
      <c r="S16" s="27">
        <v>464</v>
      </c>
    </row>
    <row r="17" spans="1:69" s="25" customFormat="1" ht="39.950000000000003" customHeight="1" x14ac:dyDescent="0.25">
      <c r="A17" s="34" t="s">
        <v>16</v>
      </c>
      <c r="B17" s="35">
        <f t="shared" ref="B17:S17" si="6">B14+B15+B16</f>
        <v>204</v>
      </c>
      <c r="C17" s="35">
        <f t="shared" si="6"/>
        <v>271</v>
      </c>
      <c r="D17" s="35">
        <f t="shared" si="6"/>
        <v>311</v>
      </c>
      <c r="E17" s="41">
        <f t="shared" si="6"/>
        <v>335</v>
      </c>
      <c r="F17" s="41">
        <f t="shared" si="6"/>
        <v>353</v>
      </c>
      <c r="G17" s="41">
        <f t="shared" si="6"/>
        <v>361</v>
      </c>
      <c r="H17" s="41">
        <f t="shared" si="6"/>
        <v>361</v>
      </c>
      <c r="I17" s="41">
        <f t="shared" si="6"/>
        <v>376</v>
      </c>
      <c r="J17" s="41">
        <f t="shared" si="6"/>
        <v>386</v>
      </c>
      <c r="K17" s="41">
        <f t="shared" si="6"/>
        <v>399</v>
      </c>
      <c r="L17" s="41">
        <f t="shared" si="6"/>
        <v>410</v>
      </c>
      <c r="M17" s="41">
        <f t="shared" si="6"/>
        <v>412</v>
      </c>
      <c r="N17" s="41">
        <f t="shared" si="6"/>
        <v>423</v>
      </c>
      <c r="O17" s="41">
        <f t="shared" si="6"/>
        <v>439</v>
      </c>
      <c r="P17" s="41">
        <f t="shared" si="6"/>
        <v>452</v>
      </c>
      <c r="Q17" s="41">
        <f t="shared" si="6"/>
        <v>474</v>
      </c>
      <c r="R17" s="41">
        <f t="shared" si="6"/>
        <v>496</v>
      </c>
      <c r="S17" s="41">
        <f t="shared" si="6"/>
        <v>509</v>
      </c>
    </row>
    <row r="18" spans="1:69" s="25" customFormat="1" ht="39.950000000000003" customHeight="1" x14ac:dyDescent="0.25">
      <c r="A18" s="23" t="s">
        <v>17</v>
      </c>
      <c r="B18" s="42">
        <f t="shared" ref="B18:S18" si="7">B3-(B14+B15+B16)</f>
        <v>64</v>
      </c>
      <c r="C18" s="42">
        <f t="shared" si="7"/>
        <v>113</v>
      </c>
      <c r="D18" s="42">
        <f t="shared" si="7"/>
        <v>117</v>
      </c>
      <c r="E18" s="42">
        <f t="shared" si="7"/>
        <v>109</v>
      </c>
      <c r="F18" s="42">
        <f t="shared" si="7"/>
        <v>97</v>
      </c>
      <c r="G18" s="42">
        <f t="shared" si="7"/>
        <v>100</v>
      </c>
      <c r="H18" s="42">
        <f t="shared" si="7"/>
        <v>104</v>
      </c>
      <c r="I18" s="42">
        <f t="shared" si="7"/>
        <v>102</v>
      </c>
      <c r="J18" s="42">
        <f t="shared" si="7"/>
        <v>103</v>
      </c>
      <c r="K18" s="42">
        <f t="shared" si="7"/>
        <v>98</v>
      </c>
      <c r="L18" s="42">
        <f t="shared" si="7"/>
        <v>89</v>
      </c>
      <c r="M18" s="42">
        <f t="shared" si="7"/>
        <v>92</v>
      </c>
      <c r="N18" s="42">
        <f t="shared" si="7"/>
        <v>119</v>
      </c>
      <c r="O18" s="42">
        <f t="shared" si="7"/>
        <v>196</v>
      </c>
      <c r="P18" s="42">
        <f t="shared" si="7"/>
        <v>210</v>
      </c>
      <c r="Q18" s="42">
        <f t="shared" si="7"/>
        <v>188</v>
      </c>
      <c r="R18" s="42">
        <f t="shared" si="7"/>
        <v>166</v>
      </c>
      <c r="S18" s="42">
        <f t="shared" si="7"/>
        <v>153</v>
      </c>
      <c r="T18" s="42"/>
      <c r="U18" s="43"/>
      <c r="V18" s="42"/>
      <c r="W18" s="43"/>
      <c r="X18" s="42"/>
      <c r="Y18" s="43"/>
      <c r="Z18" s="42"/>
      <c r="AA18" s="43"/>
      <c r="AB18" s="42"/>
      <c r="AC18" s="43"/>
      <c r="AD18" s="42"/>
      <c r="AE18" s="43"/>
      <c r="AF18" s="42"/>
      <c r="AG18" s="43"/>
      <c r="AH18" s="42"/>
      <c r="AI18" s="44"/>
      <c r="AJ18" s="35"/>
      <c r="AK18" s="44"/>
      <c r="AL18" s="35"/>
      <c r="AM18" s="44"/>
      <c r="AN18" s="35"/>
      <c r="AO18" s="44"/>
      <c r="AP18" s="35"/>
      <c r="AQ18" s="44"/>
      <c r="AR18" s="35"/>
      <c r="AS18" s="44"/>
      <c r="AT18" s="35"/>
      <c r="AU18" s="44"/>
      <c r="AV18" s="35"/>
      <c r="AW18" s="44"/>
      <c r="AX18" s="35"/>
      <c r="AY18" s="44"/>
      <c r="AZ18" s="35"/>
      <c r="BA18" s="44"/>
      <c r="BB18" s="35"/>
      <c r="BC18" s="44"/>
      <c r="BD18" s="35"/>
      <c r="BE18" s="44"/>
      <c r="BF18" s="35"/>
      <c r="BG18" s="44"/>
      <c r="BH18" s="35"/>
      <c r="BI18" s="44"/>
      <c r="BJ18" s="35"/>
      <c r="BK18" s="44"/>
      <c r="BL18" s="35"/>
      <c r="BM18" s="44"/>
      <c r="BN18" s="35"/>
      <c r="BO18" s="44"/>
      <c r="BP18" s="35"/>
      <c r="BQ18" s="44"/>
    </row>
    <row r="19" spans="1:69" s="50" customFormat="1" ht="39.950000000000003" customHeight="1" x14ac:dyDescent="0.25">
      <c r="A19" s="29" t="s">
        <v>18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6"/>
      <c r="AI19" s="47"/>
      <c r="AJ19" s="48"/>
      <c r="AK19" s="49"/>
      <c r="AL19" s="48"/>
      <c r="AM19" s="49"/>
      <c r="AN19" s="48"/>
      <c r="AO19" s="49"/>
      <c r="AP19" s="48"/>
      <c r="AQ19" s="49"/>
      <c r="AR19" s="48"/>
      <c r="AS19" s="49"/>
      <c r="AT19" s="48"/>
      <c r="AU19" s="49"/>
      <c r="AV19" s="48"/>
      <c r="AW19" s="49"/>
      <c r="AX19" s="48"/>
      <c r="AY19" s="49"/>
      <c r="AZ19" s="48"/>
      <c r="BA19" s="49"/>
      <c r="BB19" s="48"/>
      <c r="BC19" s="49"/>
      <c r="BD19" s="48"/>
      <c r="BE19" s="49"/>
      <c r="BF19" s="48"/>
      <c r="BG19" s="49"/>
      <c r="BH19" s="48"/>
      <c r="BI19" s="49"/>
      <c r="BJ19" s="48"/>
      <c r="BK19" s="49"/>
      <c r="BL19" s="48"/>
      <c r="BM19" s="49"/>
      <c r="BN19" s="48"/>
      <c r="BO19" s="49"/>
      <c r="BP19" s="48"/>
      <c r="BQ19" s="49"/>
    </row>
    <row r="20" spans="1:69" s="25" customFormat="1" ht="39.950000000000003" customHeight="1" x14ac:dyDescent="0.25">
      <c r="A20" s="34" t="s">
        <v>19</v>
      </c>
      <c r="B20" s="51"/>
      <c r="C20" s="51">
        <f t="shared" ref="C20:S20" si="8">C12/((C2-B2)/7)</f>
        <v>14.65625</v>
      </c>
      <c r="D20" s="51">
        <f t="shared" si="8"/>
        <v>10.37037037037037</v>
      </c>
      <c r="E20" s="51">
        <f t="shared" si="8"/>
        <v>5.25</v>
      </c>
      <c r="F20" s="51">
        <f t="shared" si="8"/>
        <v>3.9375</v>
      </c>
      <c r="G20" s="51">
        <f t="shared" si="8"/>
        <v>2</v>
      </c>
      <c r="H20" s="51">
        <f t="shared" si="8"/>
        <v>0</v>
      </c>
      <c r="I20" s="51">
        <f t="shared" si="8"/>
        <v>3.75</v>
      </c>
      <c r="J20" s="51">
        <f t="shared" si="8"/>
        <v>2.5</v>
      </c>
      <c r="K20" s="51">
        <f t="shared" si="8"/>
        <v>2.84375</v>
      </c>
      <c r="L20" s="51">
        <f t="shared" si="8"/>
        <v>2.4838709677419355</v>
      </c>
      <c r="M20" s="51">
        <f t="shared" si="8"/>
        <v>0.5</v>
      </c>
      <c r="N20" s="51">
        <f t="shared" si="8"/>
        <v>2.40625</v>
      </c>
      <c r="O20" s="51">
        <f t="shared" si="8"/>
        <v>2.9473684210526314</v>
      </c>
      <c r="P20" s="51">
        <f t="shared" si="8"/>
        <v>1.7169811320754718</v>
      </c>
      <c r="Q20" s="51">
        <f t="shared" si="8"/>
        <v>4.8125</v>
      </c>
      <c r="R20" s="51">
        <f t="shared" si="8"/>
        <v>6.416666666666667</v>
      </c>
      <c r="S20" s="51">
        <f t="shared" si="8"/>
        <v>2.6</v>
      </c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</row>
    <row r="21" spans="1:69" s="25" customFormat="1" ht="39.950000000000003" customHeight="1" x14ac:dyDescent="0.25">
      <c r="A21" s="34" t="s">
        <v>20</v>
      </c>
      <c r="B21" s="35"/>
      <c r="C21" s="35">
        <f t="shared" ref="C21:S21" si="9">C18/C20</f>
        <v>7.7100213219616203</v>
      </c>
      <c r="D21" s="35">
        <f t="shared" si="9"/>
        <v>11.282142857142857</v>
      </c>
      <c r="E21" s="35">
        <f t="shared" si="9"/>
        <v>20.761904761904763</v>
      </c>
      <c r="F21" s="35">
        <f t="shared" si="9"/>
        <v>24.634920634920636</v>
      </c>
      <c r="G21" s="35">
        <f t="shared" si="9"/>
        <v>50</v>
      </c>
      <c r="H21" s="35"/>
      <c r="I21" s="35">
        <f t="shared" si="9"/>
        <v>27.2</v>
      </c>
      <c r="J21" s="35">
        <f t="shared" si="9"/>
        <v>41.2</v>
      </c>
      <c r="K21" s="35">
        <f t="shared" si="9"/>
        <v>34.46153846153846</v>
      </c>
      <c r="L21" s="35">
        <f t="shared" si="9"/>
        <v>35.831168831168831</v>
      </c>
      <c r="M21" s="35">
        <f t="shared" si="9"/>
        <v>184</v>
      </c>
      <c r="N21" s="35">
        <f t="shared" si="9"/>
        <v>49.454545454545453</v>
      </c>
      <c r="O21" s="35">
        <f t="shared" si="9"/>
        <v>66.5</v>
      </c>
      <c r="P21" s="35">
        <f t="shared" si="9"/>
        <v>122.30769230769231</v>
      </c>
      <c r="Q21" s="35">
        <f t="shared" si="9"/>
        <v>39.064935064935064</v>
      </c>
      <c r="R21" s="35">
        <f t="shared" si="9"/>
        <v>25.870129870129869</v>
      </c>
      <c r="S21" s="35">
        <f t="shared" si="9"/>
        <v>58.846153846153847</v>
      </c>
    </row>
    <row r="22" spans="1:69" s="54" customFormat="1" ht="39.950000000000003" customHeight="1" x14ac:dyDescent="0.25">
      <c r="A22" s="53" t="s">
        <v>21</v>
      </c>
      <c r="B22" s="42"/>
      <c r="C22" s="42">
        <f>C18/MAX(B20:E20)</f>
        <v>7.7100213219616203</v>
      </c>
      <c r="D22" s="42">
        <f>D18/MAX(B20:D20)</f>
        <v>7.9829424307036243</v>
      </c>
      <c r="E22" s="42">
        <f>E18/MAX(B20:E20)</f>
        <v>7.4371002132196162</v>
      </c>
      <c r="F22" s="42">
        <f>F18/MAX(C20:F20)</f>
        <v>6.6183368869936032</v>
      </c>
      <c r="G22" s="42">
        <f>G18/MAX(C20:G20)</f>
        <v>6.8230277185501063</v>
      </c>
      <c r="H22" s="42">
        <f>H18/MAX(D20:H20)</f>
        <v>10.028571428571428</v>
      </c>
      <c r="I22" s="42">
        <f>I18/MAX(C20:I20)</f>
        <v>6.9594882729211092</v>
      </c>
      <c r="J22" s="42">
        <f>J18/MAX(C20:J20)</f>
        <v>7.0277185501066102</v>
      </c>
      <c r="K22" s="42">
        <f>K18/MAX(C20:K20)</f>
        <v>6.6865671641791042</v>
      </c>
      <c r="L22" s="42">
        <f>L18/MAX(D20:L20)</f>
        <v>8.5821428571428573</v>
      </c>
      <c r="M22" s="42">
        <f t="shared" ref="M22:S22" si="10">M18/MAX(C20:M20)</f>
        <v>6.2771855010660982</v>
      </c>
      <c r="N22" s="42">
        <f t="shared" si="10"/>
        <v>11.475</v>
      </c>
      <c r="O22" s="42">
        <f t="shared" si="10"/>
        <v>37.333333333333336</v>
      </c>
      <c r="P22" s="42">
        <f t="shared" si="10"/>
        <v>53.333333333333336</v>
      </c>
      <c r="Q22" s="42">
        <f t="shared" si="10"/>
        <v>39.064935064935064</v>
      </c>
      <c r="R22" s="42">
        <f t="shared" si="10"/>
        <v>25.870129870129869</v>
      </c>
      <c r="S22" s="42">
        <f t="shared" si="10"/>
        <v>23.844155844155843</v>
      </c>
    </row>
    <row r="23" spans="1:69" s="57" customFormat="1" ht="39.950000000000003" customHeight="1" thickBot="1" x14ac:dyDescent="0.3">
      <c r="A23" s="55" t="s">
        <v>22</v>
      </c>
      <c r="B23" s="56"/>
      <c r="C23" s="56">
        <f t="shared" ref="C23:P23" si="11">C12/C6</f>
        <v>0.57758620689655171</v>
      </c>
      <c r="D23" s="56">
        <f t="shared" si="11"/>
        <v>0.90909090909090906</v>
      </c>
      <c r="E23" s="56">
        <f t="shared" si="11"/>
        <v>1.5</v>
      </c>
      <c r="F23" s="56">
        <f t="shared" si="11"/>
        <v>3</v>
      </c>
      <c r="G23" s="56">
        <f t="shared" si="11"/>
        <v>0.72727272727272729</v>
      </c>
      <c r="H23" s="56">
        <f t="shared" si="11"/>
        <v>0</v>
      </c>
      <c r="I23" s="56">
        <f t="shared" si="11"/>
        <v>1.1538461538461537</v>
      </c>
      <c r="J23" s="56">
        <f t="shared" si="11"/>
        <v>0.90909090909090906</v>
      </c>
      <c r="K23" s="56">
        <f t="shared" si="11"/>
        <v>1.625</v>
      </c>
      <c r="L23" s="56">
        <f t="shared" si="11"/>
        <v>5.5</v>
      </c>
      <c r="M23" s="56">
        <f t="shared" si="11"/>
        <v>0.4</v>
      </c>
      <c r="N23" s="56">
        <f t="shared" si="11"/>
        <v>0.28947368421052633</v>
      </c>
      <c r="O23" s="56">
        <f t="shared" si="11"/>
        <v>0.17204301075268819</v>
      </c>
      <c r="P23" s="56">
        <f t="shared" si="11"/>
        <v>0.48148148148148145</v>
      </c>
      <c r="Q23" s="56">
        <v>0</v>
      </c>
      <c r="R23" s="56">
        <v>0</v>
      </c>
      <c r="S23" s="56">
        <v>0</v>
      </c>
    </row>
    <row r="24" spans="1:69" s="62" customFormat="1" ht="39.950000000000003" customHeight="1" x14ac:dyDescent="0.25">
      <c r="A24" s="58" t="s">
        <v>23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60"/>
      <c r="O24" s="60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61"/>
    </row>
    <row r="25" spans="1:69" s="25" customFormat="1" ht="39.950000000000003" customHeight="1" x14ac:dyDescent="0.25">
      <c r="A25" s="23" t="s">
        <v>24</v>
      </c>
      <c r="B25" s="35"/>
      <c r="C25" s="35">
        <f t="shared" ref="C25:S25" si="12">B30</f>
        <v>7</v>
      </c>
      <c r="D25" s="35">
        <f t="shared" si="12"/>
        <v>16</v>
      </c>
      <c r="E25" s="35">
        <f t="shared" si="12"/>
        <v>33</v>
      </c>
      <c r="F25" s="35">
        <f t="shared" si="12"/>
        <v>27</v>
      </c>
      <c r="G25" s="35">
        <f t="shared" si="12"/>
        <v>24</v>
      </c>
      <c r="H25" s="35">
        <f t="shared" si="12"/>
        <v>25</v>
      </c>
      <c r="I25" s="35">
        <f t="shared" si="12"/>
        <v>25</v>
      </c>
      <c r="J25" s="35">
        <f t="shared" si="12"/>
        <v>39</v>
      </c>
      <c r="K25" s="35">
        <f t="shared" si="12"/>
        <v>48</v>
      </c>
      <c r="L25" s="35">
        <f t="shared" si="12"/>
        <v>50</v>
      </c>
      <c r="M25" s="35">
        <f t="shared" si="12"/>
        <v>42</v>
      </c>
      <c r="N25" s="35">
        <f t="shared" si="12"/>
        <v>39</v>
      </c>
      <c r="O25" s="35">
        <f t="shared" si="12"/>
        <v>40</v>
      </c>
      <c r="P25" s="35">
        <f t="shared" si="12"/>
        <v>39</v>
      </c>
      <c r="Q25" s="35">
        <f t="shared" si="12"/>
        <v>50</v>
      </c>
      <c r="R25" s="35">
        <f t="shared" si="12"/>
        <v>52</v>
      </c>
      <c r="S25" s="35">
        <f t="shared" si="12"/>
        <v>35</v>
      </c>
    </row>
    <row r="26" spans="1:69" s="25" customFormat="1" ht="39.950000000000003" customHeight="1" x14ac:dyDescent="0.25">
      <c r="A26" s="23" t="s">
        <v>25</v>
      </c>
      <c r="B26" s="35"/>
      <c r="C26" s="35">
        <f t="shared" ref="C26:S26" si="13">C16-B16</f>
        <v>66</v>
      </c>
      <c r="D26" s="35">
        <f t="shared" si="13"/>
        <v>38</v>
      </c>
      <c r="E26" s="35">
        <f t="shared" si="13"/>
        <v>21</v>
      </c>
      <c r="F26" s="35">
        <f t="shared" si="13"/>
        <v>17</v>
      </c>
      <c r="G26" s="35">
        <f t="shared" si="13"/>
        <v>6</v>
      </c>
      <c r="H26" s="35">
        <f t="shared" si="13"/>
        <v>0</v>
      </c>
      <c r="I26" s="35">
        <f t="shared" si="13"/>
        <v>15</v>
      </c>
      <c r="J26" s="35">
        <f t="shared" si="13"/>
        <v>9</v>
      </c>
      <c r="K26" s="35">
        <f t="shared" si="13"/>
        <v>8</v>
      </c>
      <c r="L26" s="35">
        <f t="shared" si="13"/>
        <v>10</v>
      </c>
      <c r="M26" s="35">
        <f t="shared" si="13"/>
        <v>2</v>
      </c>
      <c r="N26" s="35">
        <f t="shared" si="13"/>
        <v>8</v>
      </c>
      <c r="O26" s="35">
        <f t="shared" si="13"/>
        <v>15</v>
      </c>
      <c r="P26" s="35">
        <f t="shared" si="13"/>
        <v>12</v>
      </c>
      <c r="Q26" s="35">
        <f t="shared" si="13"/>
        <v>17</v>
      </c>
      <c r="R26" s="35">
        <f t="shared" si="13"/>
        <v>15</v>
      </c>
      <c r="S26" s="35">
        <f t="shared" si="13"/>
        <v>13</v>
      </c>
    </row>
    <row r="27" spans="1:69" s="25" customFormat="1" ht="39.950000000000003" customHeight="1" x14ac:dyDescent="0.25">
      <c r="A27" s="23" t="s">
        <v>26</v>
      </c>
      <c r="B27" s="35"/>
      <c r="C27" s="35">
        <f t="shared" ref="C27:S27" si="14">C25+C26</f>
        <v>73</v>
      </c>
      <c r="D27" s="35">
        <f t="shared" si="14"/>
        <v>54</v>
      </c>
      <c r="E27" s="35">
        <f t="shared" si="14"/>
        <v>54</v>
      </c>
      <c r="F27" s="35">
        <f t="shared" si="14"/>
        <v>44</v>
      </c>
      <c r="G27" s="35">
        <f t="shared" si="14"/>
        <v>30</v>
      </c>
      <c r="H27" s="35">
        <f t="shared" si="14"/>
        <v>25</v>
      </c>
      <c r="I27" s="35">
        <f t="shared" si="14"/>
        <v>40</v>
      </c>
      <c r="J27" s="35">
        <f t="shared" si="14"/>
        <v>48</v>
      </c>
      <c r="K27" s="35">
        <f t="shared" si="14"/>
        <v>56</v>
      </c>
      <c r="L27" s="35">
        <f t="shared" si="14"/>
        <v>60</v>
      </c>
      <c r="M27" s="35">
        <f t="shared" si="14"/>
        <v>44</v>
      </c>
      <c r="N27" s="35">
        <f t="shared" si="14"/>
        <v>47</v>
      </c>
      <c r="O27" s="35">
        <f t="shared" si="14"/>
        <v>55</v>
      </c>
      <c r="P27" s="35">
        <f t="shared" si="14"/>
        <v>51</v>
      </c>
      <c r="Q27" s="35">
        <f t="shared" si="14"/>
        <v>67</v>
      </c>
      <c r="R27" s="35">
        <f t="shared" si="14"/>
        <v>67</v>
      </c>
      <c r="S27" s="35">
        <f t="shared" si="14"/>
        <v>48</v>
      </c>
    </row>
    <row r="28" spans="1:69" s="28" customFormat="1" ht="39.950000000000003" customHeight="1" x14ac:dyDescent="0.25">
      <c r="A28" s="26" t="s">
        <v>27</v>
      </c>
      <c r="B28" s="27"/>
      <c r="C28" s="27">
        <f t="shared" ref="C28:S28" si="15">C29-B29</f>
        <v>57</v>
      </c>
      <c r="D28" s="27">
        <f t="shared" si="15"/>
        <v>21</v>
      </c>
      <c r="E28" s="27">
        <f t="shared" si="15"/>
        <v>27</v>
      </c>
      <c r="F28" s="27">
        <f t="shared" si="15"/>
        <v>20</v>
      </c>
      <c r="G28" s="27">
        <f t="shared" si="15"/>
        <v>5</v>
      </c>
      <c r="H28" s="27">
        <f t="shared" si="15"/>
        <v>0</v>
      </c>
      <c r="I28" s="27">
        <f t="shared" si="15"/>
        <v>1</v>
      </c>
      <c r="J28" s="27">
        <f t="shared" si="15"/>
        <v>0</v>
      </c>
      <c r="K28" s="27">
        <f t="shared" si="15"/>
        <v>6</v>
      </c>
      <c r="L28" s="27">
        <f t="shared" si="15"/>
        <v>18</v>
      </c>
      <c r="M28" s="27">
        <f t="shared" si="15"/>
        <v>5</v>
      </c>
      <c r="N28" s="27">
        <f t="shared" si="15"/>
        <v>7</v>
      </c>
      <c r="O28" s="27">
        <f t="shared" si="15"/>
        <v>16</v>
      </c>
      <c r="P28" s="27">
        <f t="shared" si="15"/>
        <v>1</v>
      </c>
      <c r="Q28" s="27">
        <f t="shared" si="15"/>
        <v>15</v>
      </c>
      <c r="R28" s="27">
        <f t="shared" si="15"/>
        <v>32</v>
      </c>
      <c r="S28" s="27">
        <f t="shared" si="15"/>
        <v>20</v>
      </c>
    </row>
    <row r="29" spans="1:69" s="28" customFormat="1" ht="39.950000000000003" customHeight="1" x14ac:dyDescent="0.25">
      <c r="A29" s="26" t="s">
        <v>28</v>
      </c>
      <c r="B29" s="27">
        <v>185</v>
      </c>
      <c r="C29" s="27">
        <v>242</v>
      </c>
      <c r="D29" s="27">
        <v>263</v>
      </c>
      <c r="E29" s="27">
        <v>290</v>
      </c>
      <c r="F29" s="27">
        <v>310</v>
      </c>
      <c r="G29" s="27">
        <v>315</v>
      </c>
      <c r="H29" s="27">
        <v>315</v>
      </c>
      <c r="I29" s="27">
        <v>316</v>
      </c>
      <c r="J29" s="27">
        <v>316</v>
      </c>
      <c r="K29" s="27">
        <v>322</v>
      </c>
      <c r="L29" s="27">
        <v>340</v>
      </c>
      <c r="M29" s="27">
        <v>345</v>
      </c>
      <c r="N29" s="27">
        <v>352</v>
      </c>
      <c r="O29" s="27">
        <v>368</v>
      </c>
      <c r="P29" s="27">
        <v>369</v>
      </c>
      <c r="Q29" s="27">
        <v>384</v>
      </c>
      <c r="R29" s="27">
        <v>416</v>
      </c>
      <c r="S29" s="27">
        <v>436</v>
      </c>
    </row>
    <row r="30" spans="1:69" s="25" customFormat="1" ht="39.950000000000003" customHeight="1" x14ac:dyDescent="0.25">
      <c r="A30" s="23" t="s">
        <v>29</v>
      </c>
      <c r="B30" s="35">
        <f>B16-B29</f>
        <v>7</v>
      </c>
      <c r="C30" s="35">
        <f t="shared" ref="C30:E30" si="16">B30+C26-C28</f>
        <v>16</v>
      </c>
      <c r="D30" s="35">
        <f t="shared" si="16"/>
        <v>33</v>
      </c>
      <c r="E30" s="35">
        <f t="shared" si="16"/>
        <v>27</v>
      </c>
      <c r="F30" s="35">
        <f>E30+F26-F28</f>
        <v>24</v>
      </c>
      <c r="G30" s="35">
        <f>F30+G26-G28</f>
        <v>25</v>
      </c>
      <c r="H30" s="35">
        <f t="shared" ref="H30:S30" si="17">G30+H26-H28</f>
        <v>25</v>
      </c>
      <c r="I30" s="35">
        <f t="shared" si="17"/>
        <v>39</v>
      </c>
      <c r="J30" s="35">
        <f t="shared" si="17"/>
        <v>48</v>
      </c>
      <c r="K30" s="35">
        <f t="shared" si="17"/>
        <v>50</v>
      </c>
      <c r="L30" s="35">
        <f t="shared" si="17"/>
        <v>42</v>
      </c>
      <c r="M30" s="35">
        <f t="shared" si="17"/>
        <v>39</v>
      </c>
      <c r="N30" s="35">
        <f t="shared" si="17"/>
        <v>40</v>
      </c>
      <c r="O30" s="35">
        <f t="shared" si="17"/>
        <v>39</v>
      </c>
      <c r="P30" s="35">
        <f t="shared" si="17"/>
        <v>50</v>
      </c>
      <c r="Q30" s="35">
        <f t="shared" si="17"/>
        <v>52</v>
      </c>
      <c r="R30" s="35">
        <f t="shared" si="17"/>
        <v>35</v>
      </c>
      <c r="S30" s="35">
        <f t="shared" si="17"/>
        <v>28</v>
      </c>
    </row>
    <row r="31" spans="1:69" s="50" customFormat="1" ht="39.950000000000003" customHeight="1" x14ac:dyDescent="0.25">
      <c r="A31" s="29" t="s">
        <v>30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6"/>
      <c r="AI31" s="49"/>
      <c r="AJ31" s="48"/>
      <c r="AK31" s="49"/>
      <c r="AL31" s="48"/>
      <c r="AM31" s="49"/>
      <c r="AN31" s="48"/>
      <c r="AO31" s="49"/>
      <c r="AP31" s="48"/>
      <c r="AQ31" s="49"/>
      <c r="AR31" s="48"/>
      <c r="AS31" s="49"/>
      <c r="AT31" s="48"/>
      <c r="AU31" s="49"/>
      <c r="AV31" s="48"/>
      <c r="AW31" s="49"/>
      <c r="AX31" s="48"/>
      <c r="AY31" s="49"/>
      <c r="AZ31" s="48"/>
      <c r="BA31" s="49"/>
      <c r="BB31" s="48"/>
      <c r="BC31" s="49"/>
      <c r="BD31" s="48"/>
      <c r="BE31" s="49"/>
      <c r="BF31" s="48"/>
      <c r="BG31" s="49"/>
      <c r="BH31" s="48"/>
      <c r="BI31" s="49"/>
      <c r="BJ31" s="48"/>
      <c r="BK31" s="49"/>
      <c r="BL31" s="48"/>
      <c r="BM31" s="49"/>
      <c r="BN31" s="48"/>
      <c r="BO31" s="49"/>
      <c r="BP31" s="48"/>
      <c r="BQ31" s="49"/>
    </row>
    <row r="32" spans="1:69" s="25" customFormat="1" ht="39.950000000000003" customHeight="1" x14ac:dyDescent="0.25">
      <c r="A32" s="34" t="s">
        <v>31</v>
      </c>
      <c r="B32" s="35"/>
      <c r="C32" s="35">
        <f t="shared" ref="C32:S32" si="18">C28/((C2-B2)/7)</f>
        <v>12.46875</v>
      </c>
      <c r="D32" s="35">
        <f t="shared" si="18"/>
        <v>5.4444444444444446</v>
      </c>
      <c r="E32" s="35">
        <f t="shared" si="18"/>
        <v>5.90625</v>
      </c>
      <c r="F32" s="35">
        <f t="shared" si="18"/>
        <v>4.375</v>
      </c>
      <c r="G32" s="35">
        <f t="shared" si="18"/>
        <v>1.25</v>
      </c>
      <c r="H32" s="35">
        <f t="shared" si="18"/>
        <v>0</v>
      </c>
      <c r="I32" s="35">
        <f t="shared" si="18"/>
        <v>0.25</v>
      </c>
      <c r="J32" s="35">
        <f t="shared" si="18"/>
        <v>0</v>
      </c>
      <c r="K32" s="35">
        <f t="shared" si="18"/>
        <v>1.3125</v>
      </c>
      <c r="L32" s="35">
        <f t="shared" si="18"/>
        <v>4.064516129032258</v>
      </c>
      <c r="M32" s="35">
        <f t="shared" si="18"/>
        <v>1.25</v>
      </c>
      <c r="N32" s="35">
        <f t="shared" si="18"/>
        <v>1.53125</v>
      </c>
      <c r="O32" s="35">
        <f t="shared" si="18"/>
        <v>2.9473684210526314</v>
      </c>
      <c r="P32" s="35">
        <f t="shared" si="18"/>
        <v>0.13207547169811321</v>
      </c>
      <c r="Q32" s="35">
        <f t="shared" si="18"/>
        <v>3.28125</v>
      </c>
      <c r="R32" s="35">
        <f t="shared" si="18"/>
        <v>9.3333333333333339</v>
      </c>
      <c r="S32" s="35">
        <f t="shared" si="18"/>
        <v>4</v>
      </c>
    </row>
    <row r="33" spans="1:64" s="25" customFormat="1" ht="39.950000000000003" customHeight="1" x14ac:dyDescent="0.25">
      <c r="A33" s="34" t="s">
        <v>32</v>
      </c>
      <c r="B33" s="35"/>
      <c r="C33" s="35">
        <f t="shared" ref="C33:E33" si="19">C30/C32</f>
        <v>1.2832080200501252</v>
      </c>
      <c r="D33" s="35">
        <f t="shared" si="19"/>
        <v>6.0612244897959178</v>
      </c>
      <c r="E33" s="35">
        <f t="shared" si="19"/>
        <v>4.5714285714285712</v>
      </c>
      <c r="F33" s="35">
        <f>F30/F32</f>
        <v>5.4857142857142858</v>
      </c>
      <c r="G33" s="35">
        <f>G30/G32</f>
        <v>20</v>
      </c>
      <c r="H33" s="35"/>
      <c r="I33" s="35">
        <f>I30/I32</f>
        <v>156</v>
      </c>
      <c r="J33" s="35"/>
      <c r="K33" s="35">
        <f>K30/K32</f>
        <v>38.095238095238095</v>
      </c>
      <c r="L33" s="35">
        <f>L30/L32</f>
        <v>10.333333333333334</v>
      </c>
      <c r="M33" s="35">
        <v>0</v>
      </c>
      <c r="N33" s="35">
        <f t="shared" ref="N33:S33" si="20">N30/N32</f>
        <v>26.122448979591837</v>
      </c>
      <c r="O33" s="35">
        <f t="shared" si="20"/>
        <v>13.232142857142858</v>
      </c>
      <c r="P33" s="35">
        <f t="shared" si="20"/>
        <v>378.57142857142856</v>
      </c>
      <c r="Q33" s="35">
        <f t="shared" si="20"/>
        <v>15.847619047619048</v>
      </c>
      <c r="R33" s="35">
        <f t="shared" si="20"/>
        <v>3.7499999999999996</v>
      </c>
      <c r="S33" s="35">
        <f t="shared" si="20"/>
        <v>7</v>
      </c>
    </row>
    <row r="34" spans="1:64" s="54" customFormat="1" ht="39.950000000000003" customHeight="1" x14ac:dyDescent="0.25">
      <c r="A34" s="53" t="s">
        <v>33</v>
      </c>
      <c r="B34" s="42"/>
      <c r="C34" s="42">
        <f>C30/MAX(C32)</f>
        <v>1.2832080200501252</v>
      </c>
      <c r="D34" s="42">
        <f>D30/MAX(C32:D32)</f>
        <v>2.6466165413533833</v>
      </c>
      <c r="E34" s="42">
        <f>E30/MAX(C32:E32)</f>
        <v>2.1654135338345863</v>
      </c>
      <c r="F34" s="42">
        <f>F30/MAX(C32:F32)</f>
        <v>1.9248120300751879</v>
      </c>
      <c r="G34" s="42">
        <f>G30/MAX(C32:G32)</f>
        <v>2.0050125313283207</v>
      </c>
      <c r="H34" s="42">
        <f>H30/MAX(D32:H32)</f>
        <v>4.2328042328042326</v>
      </c>
      <c r="I34" s="42">
        <f>I30/MAX(C32:I32)</f>
        <v>3.1278195488721803</v>
      </c>
      <c r="J34" s="42">
        <f>J30/MAX(D32:J32)</f>
        <v>8.1269841269841265</v>
      </c>
      <c r="K34" s="42">
        <f>K30/MAX(C32:K32)</f>
        <v>4.0100250626566414</v>
      </c>
      <c r="L34" s="42">
        <f>L30/MAX(D32:L32)</f>
        <v>7.1111111111111107</v>
      </c>
      <c r="M34" s="42">
        <f t="shared" ref="M34:S34" si="21">M30/MAX(C32:M32)</f>
        <v>3.1278195488721803</v>
      </c>
      <c r="N34" s="42">
        <f t="shared" si="21"/>
        <v>6.7724867724867721</v>
      </c>
      <c r="O34" s="42">
        <f t="shared" si="21"/>
        <v>6.6031746031746028</v>
      </c>
      <c r="P34" s="42">
        <f t="shared" si="21"/>
        <v>11.428571428571429</v>
      </c>
      <c r="Q34" s="42">
        <f t="shared" si="21"/>
        <v>12.793650793650794</v>
      </c>
      <c r="R34" s="42">
        <f t="shared" si="21"/>
        <v>3.7499999999999996</v>
      </c>
      <c r="S34" s="42">
        <f t="shared" si="21"/>
        <v>3</v>
      </c>
    </row>
    <row r="35" spans="1:64" s="57" customFormat="1" ht="39.950000000000003" customHeight="1" thickBot="1" x14ac:dyDescent="0.3">
      <c r="A35" s="55" t="s">
        <v>34</v>
      </c>
      <c r="B35" s="56"/>
      <c r="C35" s="56">
        <f>C28/C26</f>
        <v>0.86363636363636365</v>
      </c>
      <c r="D35" s="56">
        <f>D28/D26</f>
        <v>0.55263157894736847</v>
      </c>
      <c r="E35" s="56">
        <f>E28/E26</f>
        <v>1.2857142857142858</v>
      </c>
      <c r="F35" s="56">
        <f>F28/F26</f>
        <v>1.1764705882352942</v>
      </c>
      <c r="G35" s="56">
        <f>G28/G26</f>
        <v>0.83333333333333337</v>
      </c>
      <c r="H35" s="56">
        <v>0</v>
      </c>
      <c r="I35" s="56">
        <v>0</v>
      </c>
      <c r="J35" s="56">
        <v>0</v>
      </c>
      <c r="K35" s="56">
        <f t="shared" ref="K35:S35" si="22">K28/K26</f>
        <v>0.75</v>
      </c>
      <c r="L35" s="56">
        <f t="shared" si="22"/>
        <v>1.8</v>
      </c>
      <c r="M35" s="56">
        <f t="shared" si="22"/>
        <v>2.5</v>
      </c>
      <c r="N35" s="56">
        <f t="shared" si="22"/>
        <v>0.875</v>
      </c>
      <c r="O35" s="56">
        <f t="shared" si="22"/>
        <v>1.0666666666666667</v>
      </c>
      <c r="P35" s="56">
        <f t="shared" si="22"/>
        <v>8.3333333333333329E-2</v>
      </c>
      <c r="Q35" s="56">
        <f t="shared" si="22"/>
        <v>0.88235294117647056</v>
      </c>
      <c r="R35" s="56">
        <f t="shared" si="22"/>
        <v>2.1333333333333333</v>
      </c>
      <c r="S35" s="56">
        <f t="shared" si="22"/>
        <v>1.5384615384615385</v>
      </c>
    </row>
    <row r="36" spans="1:64" s="62" customFormat="1" ht="39.950000000000003" customHeight="1" x14ac:dyDescent="0.25">
      <c r="A36" s="58" t="s">
        <v>35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60"/>
      <c r="O36" s="60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61"/>
    </row>
    <row r="37" spans="1:64" s="65" customFormat="1" ht="39.950000000000003" customHeight="1" x14ac:dyDescent="0.25">
      <c r="A37" s="63" t="s">
        <v>36</v>
      </c>
      <c r="B37" s="64">
        <f t="shared" ref="B37:S37" si="23">(B14+B15+B16)/B3</f>
        <v>0.76119402985074625</v>
      </c>
      <c r="C37" s="64">
        <f t="shared" si="23"/>
        <v>0.70572916666666663</v>
      </c>
      <c r="D37" s="64">
        <f t="shared" si="23"/>
        <v>0.72663551401869164</v>
      </c>
      <c r="E37" s="64">
        <f t="shared" si="23"/>
        <v>0.75450450450450446</v>
      </c>
      <c r="F37" s="64">
        <f t="shared" si="23"/>
        <v>0.7844444444444445</v>
      </c>
      <c r="G37" s="64">
        <f t="shared" si="23"/>
        <v>0.7830802603036876</v>
      </c>
      <c r="H37" s="64">
        <f t="shared" si="23"/>
        <v>0.7763440860215054</v>
      </c>
      <c r="I37" s="64">
        <f t="shared" si="23"/>
        <v>0.78661087866108792</v>
      </c>
      <c r="J37" s="64">
        <f t="shared" si="23"/>
        <v>0.78936605316973418</v>
      </c>
      <c r="K37" s="64">
        <f t="shared" si="23"/>
        <v>0.80281690140845074</v>
      </c>
      <c r="L37" s="64">
        <f t="shared" si="23"/>
        <v>0.82164328657314634</v>
      </c>
      <c r="M37" s="64">
        <f t="shared" si="23"/>
        <v>0.81746031746031744</v>
      </c>
      <c r="N37" s="64">
        <f t="shared" si="23"/>
        <v>0.78044280442804426</v>
      </c>
      <c r="O37" s="64">
        <f t="shared" si="23"/>
        <v>0.6913385826771653</v>
      </c>
      <c r="P37" s="64">
        <f t="shared" si="23"/>
        <v>0.68277945619335345</v>
      </c>
      <c r="Q37" s="64">
        <f t="shared" si="23"/>
        <v>0.71601208459214505</v>
      </c>
      <c r="R37" s="64">
        <f t="shared" si="23"/>
        <v>0.74924471299093653</v>
      </c>
      <c r="S37" s="64">
        <f t="shared" si="23"/>
        <v>0.76888217522658608</v>
      </c>
    </row>
    <row r="38" spans="1:64" s="66" customFormat="1" ht="39.950000000000003" customHeight="1" x14ac:dyDescent="0.25">
      <c r="A38" s="63" t="s">
        <v>37</v>
      </c>
      <c r="B38" s="64">
        <f t="shared" ref="B38:S38" si="24">B29/B16</f>
        <v>0.96354166666666663</v>
      </c>
      <c r="C38" s="64">
        <f t="shared" si="24"/>
        <v>0.93798449612403101</v>
      </c>
      <c r="D38" s="64">
        <f t="shared" si="24"/>
        <v>0.88851351351351349</v>
      </c>
      <c r="E38" s="64">
        <f t="shared" si="24"/>
        <v>0.91482649842271291</v>
      </c>
      <c r="F38" s="64">
        <f t="shared" si="24"/>
        <v>0.92814371257485029</v>
      </c>
      <c r="G38" s="64">
        <f t="shared" si="24"/>
        <v>0.92647058823529416</v>
      </c>
      <c r="H38" s="64">
        <f t="shared" si="24"/>
        <v>0.92647058823529416</v>
      </c>
      <c r="I38" s="64">
        <f t="shared" si="24"/>
        <v>0.89014084507042257</v>
      </c>
      <c r="J38" s="64">
        <f t="shared" si="24"/>
        <v>0.86813186813186816</v>
      </c>
      <c r="K38" s="64">
        <f t="shared" si="24"/>
        <v>0.86559139784946237</v>
      </c>
      <c r="L38" s="64">
        <f t="shared" si="24"/>
        <v>0.89005235602094246</v>
      </c>
      <c r="M38" s="64">
        <f t="shared" si="24"/>
        <v>0.8984375</v>
      </c>
      <c r="N38" s="64">
        <f t="shared" si="24"/>
        <v>0.89795918367346939</v>
      </c>
      <c r="O38" s="64">
        <f t="shared" si="24"/>
        <v>0.90417690417690422</v>
      </c>
      <c r="P38" s="64">
        <f t="shared" si="24"/>
        <v>0.88066825775656321</v>
      </c>
      <c r="Q38" s="64">
        <f t="shared" si="24"/>
        <v>0.88073394495412849</v>
      </c>
      <c r="R38" s="64">
        <f t="shared" si="24"/>
        <v>0.92239467849223944</v>
      </c>
      <c r="S38" s="64">
        <f t="shared" si="24"/>
        <v>0.93965517241379315</v>
      </c>
    </row>
    <row r="39" spans="1:64" s="65" customFormat="1" ht="39.950000000000003" customHeight="1" x14ac:dyDescent="0.25">
      <c r="A39" s="63" t="s">
        <v>38</v>
      </c>
      <c r="B39" s="64">
        <f>B29/B3</f>
        <v>0.69029850746268662</v>
      </c>
      <c r="C39" s="64">
        <f t="shared" ref="C39:S39" si="25">C29/C3</f>
        <v>0.63020833333333337</v>
      </c>
      <c r="D39" s="64">
        <f t="shared" si="25"/>
        <v>0.61448598130841126</v>
      </c>
      <c r="E39" s="64">
        <f t="shared" si="25"/>
        <v>0.65315315315315314</v>
      </c>
      <c r="F39" s="64">
        <f t="shared" si="25"/>
        <v>0.68888888888888888</v>
      </c>
      <c r="G39" s="64">
        <f t="shared" si="25"/>
        <v>0.68329718004338391</v>
      </c>
      <c r="H39" s="64">
        <f t="shared" si="25"/>
        <v>0.67741935483870963</v>
      </c>
      <c r="I39" s="64">
        <f t="shared" si="25"/>
        <v>0.66108786610878656</v>
      </c>
      <c r="J39" s="64">
        <f t="shared" si="25"/>
        <v>0.64621676891615543</v>
      </c>
      <c r="K39" s="64">
        <f t="shared" si="25"/>
        <v>0.647887323943662</v>
      </c>
      <c r="L39" s="64">
        <f t="shared" si="25"/>
        <v>0.68136272545090182</v>
      </c>
      <c r="M39" s="64">
        <f t="shared" si="25"/>
        <v>0.68452380952380953</v>
      </c>
      <c r="N39" s="64">
        <f t="shared" si="25"/>
        <v>0.64944649446494462</v>
      </c>
      <c r="O39" s="64">
        <f t="shared" si="25"/>
        <v>0.5795275590551181</v>
      </c>
      <c r="P39" s="64">
        <f t="shared" si="25"/>
        <v>0.55740181268882172</v>
      </c>
      <c r="Q39" s="64">
        <f t="shared" si="25"/>
        <v>0.58006042296072513</v>
      </c>
      <c r="R39" s="64">
        <f t="shared" si="25"/>
        <v>0.62839879154078548</v>
      </c>
      <c r="S39" s="64">
        <f t="shared" si="25"/>
        <v>0.65861027190332322</v>
      </c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</row>
    <row r="40" spans="1:64" s="69" customFormat="1" ht="39.950000000000003" customHeight="1" x14ac:dyDescent="0.25">
      <c r="A40" s="67" t="s">
        <v>39</v>
      </c>
      <c r="B40" s="68"/>
      <c r="C40" s="68">
        <f t="shared" ref="C40:S40" si="26">(C21+C33)/52.18</f>
        <v>0.17235012154104531</v>
      </c>
      <c r="D40" s="68">
        <f t="shared" si="26"/>
        <v>0.33237576364390137</v>
      </c>
      <c r="E40" s="68">
        <f t="shared" si="26"/>
        <v>0.48549891401558709</v>
      </c>
      <c r="F40" s="68">
        <f t="shared" si="26"/>
        <v>0.57724482408269295</v>
      </c>
      <c r="G40" s="68">
        <f t="shared" si="26"/>
        <v>1.3415101571483328</v>
      </c>
      <c r="H40" s="68">
        <f t="shared" si="26"/>
        <v>0</v>
      </c>
      <c r="I40" s="68">
        <f t="shared" si="26"/>
        <v>3.5109237255653505</v>
      </c>
      <c r="J40" s="68">
        <f t="shared" si="26"/>
        <v>0.78957454963587592</v>
      </c>
      <c r="K40" s="68">
        <f t="shared" si="26"/>
        <v>1.3905093245836826</v>
      </c>
      <c r="L40" s="68">
        <f t="shared" si="26"/>
        <v>0.88471640790536921</v>
      </c>
      <c r="M40" s="68">
        <f t="shared" si="26"/>
        <v>3.5262552702184746</v>
      </c>
      <c r="N40" s="68">
        <f t="shared" si="26"/>
        <v>1.4483900811448311</v>
      </c>
      <c r="O40" s="68">
        <f t="shared" si="26"/>
        <v>1.5280211356294147</v>
      </c>
      <c r="P40" s="68">
        <f t="shared" si="26"/>
        <v>9.5990632594695455</v>
      </c>
      <c r="Q40" s="68">
        <f t="shared" si="26"/>
        <v>1.0523678442421256</v>
      </c>
      <c r="R40" s="68">
        <f t="shared" si="26"/>
        <v>0.56765292966902781</v>
      </c>
      <c r="S40" s="68">
        <f t="shared" si="26"/>
        <v>1.261904059910959</v>
      </c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</row>
    <row r="41" spans="1:64" s="71" customFormat="1" ht="39.950000000000003" customHeight="1" x14ac:dyDescent="0.25">
      <c r="A41" s="67" t="s">
        <v>40</v>
      </c>
      <c r="B41" s="70"/>
      <c r="C41" s="70">
        <f t="shared" ref="C41:S41" si="27">(C34+C22)/52.18</f>
        <v>0.17235012154104531</v>
      </c>
      <c r="D41" s="70">
        <f t="shared" si="27"/>
        <v>0.20370944752888095</v>
      </c>
      <c r="E41" s="70">
        <f t="shared" si="27"/>
        <v>0.18402671036899584</v>
      </c>
      <c r="F41" s="70">
        <f t="shared" si="27"/>
        <v>0.16372458637540804</v>
      </c>
      <c r="G41" s="70">
        <f t="shared" si="27"/>
        <v>0.16918436661323163</v>
      </c>
      <c r="H41" s="70">
        <f t="shared" si="27"/>
        <v>0.27331114720919242</v>
      </c>
      <c r="I41" s="70">
        <f t="shared" si="27"/>
        <v>0.193317512874536</v>
      </c>
      <c r="J41" s="70">
        <f t="shared" si="27"/>
        <v>0.29043125099828931</v>
      </c>
      <c r="K41" s="70">
        <f t="shared" si="27"/>
        <v>0.2049941017024865</v>
      </c>
      <c r="L41" s="70">
        <f t="shared" si="27"/>
        <v>0.30075227995887249</v>
      </c>
      <c r="M41" s="70">
        <f t="shared" si="27"/>
        <v>0.18024156860747947</v>
      </c>
      <c r="N41" s="70">
        <f t="shared" si="27"/>
        <v>0.34970269782458363</v>
      </c>
      <c r="O41" s="70">
        <f t="shared" si="27"/>
        <v>0.84201816666362472</v>
      </c>
      <c r="P41" s="70">
        <f t="shared" si="27"/>
        <v>1.2411250433481174</v>
      </c>
      <c r="Q41" s="70">
        <f t="shared" si="27"/>
        <v>0.99384028092345444</v>
      </c>
      <c r="R41" s="70">
        <f t="shared" si="27"/>
        <v>0.56765292966902781</v>
      </c>
      <c r="S41" s="70">
        <f t="shared" si="27"/>
        <v>0.51445296750011194</v>
      </c>
    </row>
    <row r="42" spans="1:64" s="77" customFormat="1" ht="52.35" customHeight="1" x14ac:dyDescent="0.25">
      <c r="A42" s="72" t="s">
        <v>41</v>
      </c>
      <c r="B42" s="73" t="s">
        <v>42</v>
      </c>
      <c r="C42" s="73" t="s">
        <v>43</v>
      </c>
      <c r="D42" s="73" t="s">
        <v>44</v>
      </c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75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6"/>
    </row>
    <row r="43" spans="1:64" s="81" customFormat="1" ht="39.950000000000003" customHeight="1" x14ac:dyDescent="0.25">
      <c r="A43" s="78" t="s">
        <v>45</v>
      </c>
      <c r="B43" s="79">
        <f>MAX(C20:Q20)</f>
        <v>14.65625</v>
      </c>
      <c r="C43" s="79">
        <f>AVERAGE(C20:Q20)</f>
        <v>4.0116560594160271</v>
      </c>
      <c r="D43" s="79">
        <f>MIN(C20:Q20)</f>
        <v>0</v>
      </c>
      <c r="E43" s="80"/>
    </row>
    <row r="44" spans="1:64" s="81" customFormat="1" ht="39.950000000000003" customHeight="1" x14ac:dyDescent="0.25">
      <c r="A44" s="78" t="s">
        <v>46</v>
      </c>
      <c r="B44" s="79">
        <f>MAX(C32:Q32)</f>
        <v>12.46875</v>
      </c>
      <c r="C44" s="79">
        <f>AVERAGE(C32:Q32)</f>
        <v>2.9475602977484963</v>
      </c>
      <c r="D44" s="79">
        <f>MIN(C32:Q32)</f>
        <v>0</v>
      </c>
      <c r="E44" s="80"/>
    </row>
    <row r="45" spans="1:64" s="77" customFormat="1" ht="39.950000000000003" customHeight="1" x14ac:dyDescent="0.25">
      <c r="A45" s="72" t="s">
        <v>47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5"/>
      <c r="O45" s="75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6"/>
    </row>
    <row r="46" spans="1:64" s="85" customFormat="1" ht="39.950000000000003" customHeight="1" x14ac:dyDescent="0.25">
      <c r="A46" s="82" t="s">
        <v>48</v>
      </c>
      <c r="B46" s="83"/>
      <c r="C46" s="83"/>
      <c r="D46" s="83"/>
      <c r="E46" s="83"/>
      <c r="F46" s="84"/>
      <c r="I46" s="86">
        <v>17.7</v>
      </c>
      <c r="J46" s="86">
        <v>17.7</v>
      </c>
      <c r="K46" s="86">
        <v>17.7</v>
      </c>
      <c r="L46" s="86">
        <v>28.3</v>
      </c>
      <c r="M46" s="86">
        <v>33.26</v>
      </c>
      <c r="N46" s="86">
        <v>35.200000000000003</v>
      </c>
      <c r="O46" s="86">
        <v>36.4</v>
      </c>
      <c r="P46" s="86">
        <v>36.5</v>
      </c>
      <c r="Q46" s="86">
        <v>37.200000000000003</v>
      </c>
      <c r="R46" s="86">
        <v>39.74</v>
      </c>
      <c r="S46" s="86">
        <v>40.56</v>
      </c>
    </row>
    <row r="47" spans="1:64" s="85" customFormat="1" ht="39.950000000000003" customHeight="1" thickBot="1" x14ac:dyDescent="0.3">
      <c r="A47" s="87"/>
      <c r="B47" s="88"/>
      <c r="C47" s="89"/>
      <c r="D47" s="89"/>
      <c r="E47" s="89"/>
      <c r="F47" s="89"/>
      <c r="G47" s="89"/>
      <c r="H47" s="89"/>
      <c r="I47" s="89">
        <v>28.3</v>
      </c>
      <c r="J47" s="89">
        <v>28.3</v>
      </c>
      <c r="K47" s="89">
        <v>28.3</v>
      </c>
      <c r="L47" s="89">
        <v>38.700000000000003</v>
      </c>
      <c r="M47" s="89">
        <v>44.73</v>
      </c>
      <c r="N47" s="89">
        <v>47.4</v>
      </c>
      <c r="O47" s="89">
        <v>49.3</v>
      </c>
      <c r="P47" s="89">
        <v>49.4</v>
      </c>
      <c r="Q47" s="89">
        <v>50.3</v>
      </c>
      <c r="R47" s="89">
        <v>53.37</v>
      </c>
      <c r="S47" s="89">
        <v>54.36</v>
      </c>
    </row>
    <row r="48" spans="1:64" s="98" customFormat="1" ht="56.25" customHeight="1" thickTop="1" x14ac:dyDescent="0.25">
      <c r="A48" s="90" t="s">
        <v>49</v>
      </c>
      <c r="B48" s="91"/>
      <c r="C48" s="92"/>
      <c r="D48" s="92"/>
      <c r="E48" s="92"/>
      <c r="F48" s="93"/>
      <c r="G48" s="94"/>
      <c r="H48" s="94"/>
      <c r="I48" s="95"/>
      <c r="J48" s="95"/>
      <c r="K48" s="95"/>
      <c r="L48" s="96"/>
      <c r="M48" s="97">
        <f t="shared" ref="M48:S48" si="28">AVERAGE(M46:M47)</f>
        <v>38.994999999999997</v>
      </c>
      <c r="N48" s="97">
        <f t="shared" si="28"/>
        <v>41.3</v>
      </c>
      <c r="O48" s="97">
        <f t="shared" si="28"/>
        <v>42.849999999999994</v>
      </c>
      <c r="P48" s="97">
        <f t="shared" si="28"/>
        <v>42.95</v>
      </c>
      <c r="Q48" s="97">
        <f t="shared" si="28"/>
        <v>43.75</v>
      </c>
      <c r="R48" s="97">
        <f t="shared" si="28"/>
        <v>46.555</v>
      </c>
      <c r="S48" s="97">
        <f t="shared" si="28"/>
        <v>47.46</v>
      </c>
    </row>
    <row r="49" ht="18" customHeight="1" x14ac:dyDescent="0.25"/>
  </sheetData>
  <mergeCells count="10">
    <mergeCell ref="N36:O36"/>
    <mergeCell ref="N42:O42"/>
    <mergeCell ref="N45:O45"/>
    <mergeCell ref="A46:A47"/>
    <mergeCell ref="N4:O4"/>
    <mergeCell ref="B8:BM8"/>
    <mergeCell ref="B13:BP13"/>
    <mergeCell ref="B19:AH19"/>
    <mergeCell ref="N24:O24"/>
    <mergeCell ref="B31:AH31"/>
  </mergeCells>
  <conditionalFormatting sqref="E17:J17">
    <cfRule type="cellIs" dxfId="12" priority="13" operator="lessThan">
      <formula>0</formula>
    </cfRule>
  </conditionalFormatting>
  <conditionalFormatting sqref="E14:E15">
    <cfRule type="cellIs" dxfId="11" priority="12" operator="lessThan">
      <formula>0</formula>
    </cfRule>
  </conditionalFormatting>
  <conditionalFormatting sqref="F14:F15">
    <cfRule type="cellIs" dxfId="10" priority="11" operator="lessThan">
      <formula>0</formula>
    </cfRule>
  </conditionalFormatting>
  <conditionalFormatting sqref="G14:G15">
    <cfRule type="cellIs" dxfId="9" priority="10" operator="lessThan">
      <formula>0</formula>
    </cfRule>
  </conditionalFormatting>
  <conditionalFormatting sqref="K17">
    <cfRule type="cellIs" dxfId="8" priority="9" operator="lessThan">
      <formula>0</formula>
    </cfRule>
  </conditionalFormatting>
  <conditionalFormatting sqref="L17">
    <cfRule type="cellIs" dxfId="7" priority="8" operator="lessThan">
      <formula>0</formula>
    </cfRule>
  </conditionalFormatting>
  <conditionalFormatting sqref="M17">
    <cfRule type="cellIs" dxfId="6" priority="7" operator="lessThan">
      <formula>0</formula>
    </cfRule>
  </conditionalFormatting>
  <conditionalFormatting sqref="N17">
    <cfRule type="cellIs" dxfId="5" priority="6" operator="lessThan">
      <formula>0</formula>
    </cfRule>
  </conditionalFormatting>
  <conditionalFormatting sqref="O17">
    <cfRule type="cellIs" dxfId="4" priority="5" operator="lessThan">
      <formula>0</formula>
    </cfRule>
  </conditionalFormatting>
  <conditionalFormatting sqref="P17">
    <cfRule type="cellIs" dxfId="3" priority="4" operator="lessThan">
      <formula>0</formula>
    </cfRule>
  </conditionalFormatting>
  <conditionalFormatting sqref="Q17">
    <cfRule type="cellIs" dxfId="2" priority="3" operator="lessThan">
      <formula>0</formula>
    </cfRule>
  </conditionalFormatting>
  <conditionalFormatting sqref="R17">
    <cfRule type="cellIs" dxfId="1" priority="2" operator="lessThan">
      <formula>0</formula>
    </cfRule>
  </conditionalFormatting>
  <conditionalFormatting sqref="S1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Fushë Kosovë Kosovo Polje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Diella Rugova</dc:creator>
  <cp:lastModifiedBy>Diella Rugova</cp:lastModifiedBy>
  <dcterms:created xsi:type="dcterms:W3CDTF">2023-02-15T12:13:39Z</dcterms:created>
  <dcterms:modified xsi:type="dcterms:W3CDTF">2023-02-15T12:14:12Z</dcterms:modified>
</cp:coreProperties>
</file>